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sti\Drive T-Wall\Aktuell\"/>
    </mc:Choice>
  </mc:AlternateContent>
  <xr:revisionPtr revIDLastSave="0" documentId="8_{B19D2C36-88C1-4EA0-9D10-9457FAE9E391}" xr6:coauthVersionLast="47" xr6:coauthVersionMax="47" xr10:uidLastSave="{00000000-0000-0000-0000-000000000000}"/>
  <workbookProtection workbookAlgorithmName="SHA-512" workbookHashValue="2o1uATcOv/i5YPYqpiEp2YA67+aGw2tsn75kqln99726yrefmVMKlo97cOsYVnXaaor1BteY5m0Q2ve22NRJjA==" workbookSaltValue="R72UQAnV8VOZPbuWIPGnew==" workbookSpinCount="100000" lockStructure="1"/>
  <bookViews>
    <workbookView xWindow="28680" yWindow="-120" windowWidth="29040" windowHeight="15720" tabRatio="500" xr2:uid="{00000000-000D-0000-FFFF-FFFF00000000}"/>
  </bookViews>
  <sheets>
    <sheet name="VOLUMES" sheetId="1" r:id="rId1"/>
    <sheet name="Datenbank" sheetId="2" state="hidden" r:id="rId2"/>
  </sheets>
  <definedNames>
    <definedName name="_xlnm.Print_Area" localSheetId="1">Datenbank!#REF!</definedName>
    <definedName name="_xlnm.Print_Titles" localSheetId="0">VOLUMES!$1:$9</definedName>
    <definedName name="SelectSafetyline">wenns(Datenbank!#REF!=1,Datenbank!$B$5,Datenbank!#REF!=2,Datenbank!#REF!,Datenbank!#REF!=3,Datenbank!$E$312:$E$313)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5" i="1" l="1"/>
  <c r="P315" i="1"/>
  <c r="D315" i="1"/>
  <c r="C315" i="1"/>
  <c r="E314" i="1"/>
  <c r="P314" i="1"/>
  <c r="D314" i="1"/>
  <c r="C314" i="1"/>
  <c r="E313" i="1"/>
  <c r="P313" i="1"/>
  <c r="D313" i="1"/>
  <c r="C313" i="1"/>
  <c r="E312" i="1"/>
  <c r="P312" i="1"/>
  <c r="D312" i="1"/>
  <c r="C312" i="1"/>
  <c r="E311" i="1"/>
  <c r="P311" i="1"/>
  <c r="D311" i="1"/>
  <c r="C311" i="1"/>
  <c r="E310" i="1"/>
  <c r="P310" i="1"/>
  <c r="D310" i="1"/>
  <c r="C310" i="1"/>
  <c r="E309" i="1"/>
  <c r="P309" i="1"/>
  <c r="D309" i="1"/>
  <c r="C309" i="1"/>
  <c r="E308" i="1"/>
  <c r="P308" i="1"/>
  <c r="D308" i="1"/>
  <c r="C308" i="1"/>
  <c r="E307" i="1"/>
  <c r="P307" i="1"/>
  <c r="D307" i="1"/>
  <c r="C307" i="1"/>
  <c r="E306" i="1"/>
  <c r="P306" i="1"/>
  <c r="D306" i="1"/>
  <c r="C306" i="1"/>
  <c r="E305" i="1"/>
  <c r="P305" i="1"/>
  <c r="D305" i="1"/>
  <c r="C305" i="1"/>
  <c r="E304" i="1"/>
  <c r="P304" i="1"/>
  <c r="D304" i="1"/>
  <c r="C304" i="1"/>
  <c r="E303" i="1"/>
  <c r="P303" i="1"/>
  <c r="D303" i="1"/>
  <c r="C303" i="1"/>
  <c r="E302" i="1"/>
  <c r="P302" i="1"/>
  <c r="D302" i="1"/>
  <c r="C302" i="1"/>
  <c r="E301" i="1"/>
  <c r="P301" i="1"/>
  <c r="D301" i="1"/>
  <c r="C301" i="1"/>
  <c r="E300" i="1"/>
  <c r="P300" i="1"/>
  <c r="D300" i="1"/>
  <c r="C300" i="1"/>
  <c r="E299" i="1"/>
  <c r="P299" i="1"/>
  <c r="D299" i="1"/>
  <c r="C299" i="1"/>
  <c r="E298" i="1"/>
  <c r="P298" i="1"/>
  <c r="D298" i="1"/>
  <c r="C298" i="1"/>
  <c r="E297" i="1"/>
  <c r="P297" i="1"/>
  <c r="D297" i="1"/>
  <c r="C297" i="1"/>
  <c r="E296" i="1"/>
  <c r="P296" i="1"/>
  <c r="D296" i="1"/>
  <c r="C296" i="1"/>
  <c r="E295" i="1"/>
  <c r="P295" i="1"/>
  <c r="D295" i="1"/>
  <c r="C295" i="1"/>
  <c r="E294" i="1"/>
  <c r="P294" i="1"/>
  <c r="D294" i="1"/>
  <c r="C294" i="1"/>
  <c r="E293" i="1"/>
  <c r="P293" i="1"/>
  <c r="D293" i="1"/>
  <c r="C293" i="1"/>
  <c r="E292" i="1"/>
  <c r="P292" i="1"/>
  <c r="D292" i="1"/>
  <c r="C292" i="1"/>
  <c r="E291" i="1"/>
  <c r="P291" i="1"/>
  <c r="D291" i="1"/>
  <c r="C291" i="1"/>
  <c r="E290" i="1"/>
  <c r="P290" i="1"/>
  <c r="D290" i="1"/>
  <c r="C290" i="1"/>
  <c r="E289" i="1"/>
  <c r="P289" i="1"/>
  <c r="D289" i="1"/>
  <c r="C289" i="1"/>
  <c r="E288" i="1"/>
  <c r="P288" i="1"/>
  <c r="D288" i="1"/>
  <c r="C288" i="1"/>
  <c r="E287" i="1"/>
  <c r="P287" i="1"/>
  <c r="D287" i="1"/>
  <c r="C287" i="1"/>
  <c r="E286" i="1"/>
  <c r="P286" i="1"/>
  <c r="D286" i="1"/>
  <c r="C286" i="1"/>
  <c r="E285" i="1"/>
  <c r="P285" i="1"/>
  <c r="D285" i="1"/>
  <c r="C285" i="1"/>
  <c r="E284" i="1"/>
  <c r="P284" i="1"/>
  <c r="D284" i="1"/>
  <c r="C284" i="1"/>
  <c r="E283" i="1"/>
  <c r="P283" i="1"/>
  <c r="D283" i="1"/>
  <c r="C283" i="1"/>
  <c r="E282" i="1"/>
  <c r="P282" i="1"/>
  <c r="D282" i="1"/>
  <c r="C282" i="1"/>
  <c r="E281" i="1"/>
  <c r="P281" i="1"/>
  <c r="D281" i="1"/>
  <c r="C281" i="1"/>
  <c r="E280" i="1"/>
  <c r="P280" i="1"/>
  <c r="D280" i="1"/>
  <c r="C280" i="1"/>
  <c r="E279" i="1"/>
  <c r="P279" i="1"/>
  <c r="D279" i="1"/>
  <c r="C279" i="1"/>
  <c r="E278" i="1"/>
  <c r="P278" i="1"/>
  <c r="D278" i="1"/>
  <c r="C278" i="1"/>
  <c r="E277" i="1"/>
  <c r="P277" i="1"/>
  <c r="D277" i="1"/>
  <c r="C277" i="1"/>
  <c r="E276" i="1"/>
  <c r="P276" i="1"/>
  <c r="D276" i="1"/>
  <c r="C276" i="1"/>
  <c r="E275" i="1"/>
  <c r="P275" i="1"/>
  <c r="D275" i="1"/>
  <c r="C275" i="1"/>
  <c r="E274" i="1"/>
  <c r="P274" i="1"/>
  <c r="D274" i="1"/>
  <c r="C274" i="1"/>
  <c r="E273" i="1"/>
  <c r="P273" i="1"/>
  <c r="D273" i="1"/>
  <c r="C273" i="1"/>
  <c r="E272" i="1"/>
  <c r="P272" i="1"/>
  <c r="D272" i="1"/>
  <c r="C272" i="1"/>
  <c r="E271" i="1"/>
  <c r="P271" i="1"/>
  <c r="D271" i="1"/>
  <c r="C271" i="1"/>
  <c r="E270" i="1"/>
  <c r="P270" i="1"/>
  <c r="D270" i="1"/>
  <c r="C270" i="1"/>
  <c r="E269" i="1"/>
  <c r="P269" i="1"/>
  <c r="D269" i="1"/>
  <c r="C269" i="1"/>
  <c r="E268" i="1"/>
  <c r="P268" i="1"/>
  <c r="D268" i="1"/>
  <c r="C268" i="1"/>
  <c r="E267" i="1"/>
  <c r="P267" i="1"/>
  <c r="D267" i="1"/>
  <c r="C267" i="1"/>
  <c r="E266" i="1"/>
  <c r="P266" i="1"/>
  <c r="D266" i="1"/>
  <c r="C266" i="1"/>
  <c r="E265" i="1"/>
  <c r="P265" i="1"/>
  <c r="D265" i="1"/>
  <c r="C265" i="1"/>
  <c r="E264" i="1"/>
  <c r="P264" i="1"/>
  <c r="D264" i="1"/>
  <c r="C264" i="1"/>
  <c r="E263" i="1"/>
  <c r="P263" i="1"/>
  <c r="D263" i="1"/>
  <c r="C263" i="1"/>
  <c r="E262" i="1"/>
  <c r="P262" i="1"/>
  <c r="D262" i="1"/>
  <c r="C262" i="1"/>
  <c r="E261" i="1"/>
  <c r="P261" i="1"/>
  <c r="D261" i="1"/>
  <c r="C261" i="1"/>
  <c r="E260" i="1"/>
  <c r="P260" i="1"/>
  <c r="D260" i="1"/>
  <c r="C260" i="1"/>
  <c r="E259" i="1"/>
  <c r="P259" i="1"/>
  <c r="D259" i="1"/>
  <c r="C259" i="1"/>
  <c r="E258" i="1"/>
  <c r="P258" i="1"/>
  <c r="D258" i="1"/>
  <c r="C258" i="1"/>
  <c r="E257" i="1"/>
  <c r="P257" i="1"/>
  <c r="D257" i="1"/>
  <c r="C257" i="1"/>
  <c r="E256" i="1"/>
  <c r="P256" i="1"/>
  <c r="D256" i="1"/>
  <c r="C256" i="1"/>
  <c r="E255" i="1"/>
  <c r="P255" i="1"/>
  <c r="D255" i="1"/>
  <c r="C255" i="1"/>
  <c r="E254" i="1"/>
  <c r="P254" i="1"/>
  <c r="D254" i="1"/>
  <c r="C254" i="1"/>
  <c r="E253" i="1"/>
  <c r="P253" i="1"/>
  <c r="D253" i="1"/>
  <c r="C253" i="1"/>
  <c r="E252" i="1"/>
  <c r="P252" i="1"/>
  <c r="D252" i="1"/>
  <c r="C252" i="1"/>
  <c r="E251" i="1"/>
  <c r="P251" i="1"/>
  <c r="D251" i="1"/>
  <c r="C251" i="1"/>
  <c r="E250" i="1"/>
  <c r="P250" i="1"/>
  <c r="D250" i="1"/>
  <c r="C250" i="1"/>
  <c r="E249" i="1"/>
  <c r="P249" i="1"/>
  <c r="D249" i="1"/>
  <c r="C249" i="1"/>
  <c r="E248" i="1"/>
  <c r="P248" i="1"/>
  <c r="D248" i="1"/>
  <c r="C248" i="1"/>
  <c r="E247" i="1"/>
  <c r="P247" i="1"/>
  <c r="D247" i="1"/>
  <c r="C247" i="1"/>
  <c r="E246" i="1"/>
  <c r="P246" i="1"/>
  <c r="D246" i="1"/>
  <c r="C246" i="1"/>
  <c r="E245" i="1"/>
  <c r="P245" i="1"/>
  <c r="D245" i="1"/>
  <c r="C245" i="1"/>
  <c r="E244" i="1"/>
  <c r="P244" i="1"/>
  <c r="D244" i="1"/>
  <c r="C244" i="1"/>
  <c r="E243" i="1"/>
  <c r="P243" i="1"/>
  <c r="D243" i="1"/>
  <c r="C243" i="1"/>
  <c r="E242" i="1"/>
  <c r="P242" i="1"/>
  <c r="D242" i="1"/>
  <c r="C242" i="1"/>
  <c r="E241" i="1"/>
  <c r="P241" i="1"/>
  <c r="D241" i="1"/>
  <c r="C241" i="1"/>
  <c r="E240" i="1"/>
  <c r="P240" i="1"/>
  <c r="D240" i="1"/>
  <c r="C240" i="1"/>
  <c r="E239" i="1"/>
  <c r="P239" i="1"/>
  <c r="D239" i="1"/>
  <c r="C239" i="1"/>
  <c r="E238" i="1"/>
  <c r="P238" i="1"/>
  <c r="D238" i="1"/>
  <c r="C238" i="1"/>
  <c r="E237" i="1"/>
  <c r="P237" i="1"/>
  <c r="D237" i="1"/>
  <c r="C237" i="1"/>
  <c r="E236" i="1"/>
  <c r="P236" i="1"/>
  <c r="D236" i="1"/>
  <c r="C236" i="1"/>
  <c r="E235" i="1"/>
  <c r="P235" i="1"/>
  <c r="D235" i="1"/>
  <c r="C235" i="1"/>
  <c r="E234" i="1"/>
  <c r="P234" i="1"/>
  <c r="D234" i="1"/>
  <c r="C234" i="1"/>
  <c r="E233" i="1"/>
  <c r="P233" i="1"/>
  <c r="D233" i="1"/>
  <c r="C233" i="1"/>
  <c r="E232" i="1"/>
  <c r="P232" i="1"/>
  <c r="D232" i="1"/>
  <c r="C232" i="1"/>
  <c r="E231" i="1"/>
  <c r="P231" i="1"/>
  <c r="D231" i="1"/>
  <c r="C231" i="1"/>
  <c r="E230" i="1"/>
  <c r="P230" i="1"/>
  <c r="D230" i="1"/>
  <c r="C230" i="1"/>
  <c r="E229" i="1"/>
  <c r="P229" i="1"/>
  <c r="D229" i="1"/>
  <c r="C229" i="1"/>
  <c r="E228" i="1"/>
  <c r="P228" i="1"/>
  <c r="D228" i="1"/>
  <c r="C228" i="1"/>
  <c r="E227" i="1"/>
  <c r="P227" i="1"/>
  <c r="D227" i="1"/>
  <c r="C227" i="1"/>
  <c r="E226" i="1"/>
  <c r="P226" i="1"/>
  <c r="D226" i="1"/>
  <c r="C226" i="1"/>
  <c r="E225" i="1"/>
  <c r="P225" i="1"/>
  <c r="D225" i="1"/>
  <c r="C225" i="1"/>
  <c r="E224" i="1"/>
  <c r="P224" i="1"/>
  <c r="D224" i="1"/>
  <c r="C224" i="1"/>
  <c r="E223" i="1"/>
  <c r="P223" i="1"/>
  <c r="D223" i="1"/>
  <c r="C223" i="1"/>
  <c r="E222" i="1"/>
  <c r="P222" i="1"/>
  <c r="D222" i="1"/>
  <c r="C222" i="1"/>
  <c r="E221" i="1"/>
  <c r="P221" i="1"/>
  <c r="D221" i="1"/>
  <c r="C221" i="1"/>
  <c r="E220" i="1"/>
  <c r="P220" i="1"/>
  <c r="D220" i="1"/>
  <c r="C220" i="1"/>
  <c r="E219" i="1"/>
  <c r="P219" i="1"/>
  <c r="D219" i="1"/>
  <c r="C219" i="1"/>
  <c r="E218" i="1"/>
  <c r="P218" i="1"/>
  <c r="D218" i="1"/>
  <c r="C218" i="1"/>
  <c r="E217" i="1"/>
  <c r="P217" i="1"/>
  <c r="D217" i="1"/>
  <c r="C217" i="1"/>
  <c r="E216" i="1"/>
  <c r="P216" i="1"/>
  <c r="D216" i="1"/>
  <c r="C216" i="1"/>
  <c r="E215" i="1"/>
  <c r="P215" i="1"/>
  <c r="D215" i="1"/>
  <c r="C215" i="1"/>
  <c r="E214" i="1"/>
  <c r="P214" i="1"/>
  <c r="D214" i="1"/>
  <c r="C214" i="1"/>
  <c r="E213" i="1"/>
  <c r="P213" i="1"/>
  <c r="D213" i="1"/>
  <c r="C213" i="1"/>
  <c r="E212" i="1"/>
  <c r="P212" i="1"/>
  <c r="D212" i="1"/>
  <c r="C212" i="1"/>
  <c r="E211" i="1"/>
  <c r="P211" i="1"/>
  <c r="D211" i="1"/>
  <c r="C211" i="1"/>
  <c r="E210" i="1"/>
  <c r="P210" i="1"/>
  <c r="D210" i="1"/>
  <c r="C210" i="1"/>
  <c r="E209" i="1"/>
  <c r="P209" i="1"/>
  <c r="D209" i="1"/>
  <c r="C209" i="1"/>
  <c r="E208" i="1"/>
  <c r="P208" i="1"/>
  <c r="D208" i="1"/>
  <c r="C208" i="1"/>
  <c r="E207" i="1"/>
  <c r="P207" i="1"/>
  <c r="D207" i="1"/>
  <c r="C207" i="1"/>
  <c r="E206" i="1"/>
  <c r="P206" i="1"/>
  <c r="D206" i="1"/>
  <c r="C206" i="1"/>
  <c r="E205" i="1"/>
  <c r="P205" i="1"/>
  <c r="D205" i="1"/>
  <c r="C205" i="1"/>
  <c r="E204" i="1"/>
  <c r="P204" i="1"/>
  <c r="D204" i="1"/>
  <c r="C204" i="1"/>
  <c r="E203" i="1"/>
  <c r="P203" i="1"/>
  <c r="D203" i="1"/>
  <c r="C203" i="1"/>
  <c r="E202" i="1"/>
  <c r="P202" i="1"/>
  <c r="D202" i="1"/>
  <c r="C202" i="1"/>
  <c r="E201" i="1"/>
  <c r="P201" i="1"/>
  <c r="D201" i="1"/>
  <c r="C201" i="1"/>
  <c r="E200" i="1"/>
  <c r="P200" i="1"/>
  <c r="D200" i="1"/>
  <c r="C200" i="1"/>
  <c r="E199" i="1"/>
  <c r="P199" i="1"/>
  <c r="D199" i="1"/>
  <c r="C199" i="1"/>
  <c r="E198" i="1"/>
  <c r="P198" i="1"/>
  <c r="D198" i="1"/>
  <c r="C198" i="1"/>
  <c r="E197" i="1"/>
  <c r="P197" i="1"/>
  <c r="D197" i="1"/>
  <c r="C197" i="1"/>
  <c r="E196" i="1"/>
  <c r="P196" i="1"/>
  <c r="D196" i="1"/>
  <c r="C196" i="1"/>
  <c r="E195" i="1"/>
  <c r="P195" i="1"/>
  <c r="D195" i="1"/>
  <c r="C195" i="1"/>
  <c r="E194" i="1"/>
  <c r="P194" i="1"/>
  <c r="D194" i="1"/>
  <c r="C194" i="1"/>
  <c r="E193" i="1"/>
  <c r="P193" i="1"/>
  <c r="D193" i="1"/>
  <c r="C193" i="1"/>
  <c r="E192" i="1"/>
  <c r="P192" i="1"/>
  <c r="D192" i="1"/>
  <c r="C192" i="1"/>
  <c r="E191" i="1"/>
  <c r="P191" i="1"/>
  <c r="D191" i="1"/>
  <c r="C191" i="1"/>
  <c r="E190" i="1"/>
  <c r="P190" i="1"/>
  <c r="D190" i="1"/>
  <c r="C190" i="1"/>
  <c r="E189" i="1"/>
  <c r="P189" i="1"/>
  <c r="D189" i="1"/>
  <c r="C189" i="1"/>
  <c r="E188" i="1"/>
  <c r="P188" i="1"/>
  <c r="D188" i="1"/>
  <c r="C188" i="1"/>
  <c r="E187" i="1"/>
  <c r="P187" i="1"/>
  <c r="D187" i="1"/>
  <c r="C187" i="1"/>
  <c r="E186" i="1"/>
  <c r="P186" i="1"/>
  <c r="D186" i="1"/>
  <c r="C186" i="1"/>
  <c r="E185" i="1"/>
  <c r="P185" i="1"/>
  <c r="D185" i="1"/>
  <c r="C185" i="1"/>
  <c r="E184" i="1"/>
  <c r="P184" i="1"/>
  <c r="D184" i="1"/>
  <c r="C184" i="1"/>
  <c r="E183" i="1"/>
  <c r="P183" i="1"/>
  <c r="D183" i="1"/>
  <c r="C183" i="1"/>
  <c r="E182" i="1"/>
  <c r="P182" i="1"/>
  <c r="D182" i="1"/>
  <c r="C182" i="1"/>
  <c r="E181" i="1"/>
  <c r="P181" i="1"/>
  <c r="D181" i="1"/>
  <c r="C181" i="1"/>
  <c r="E180" i="1"/>
  <c r="P180" i="1"/>
  <c r="D180" i="1"/>
  <c r="C180" i="1"/>
  <c r="E179" i="1"/>
  <c r="P179" i="1"/>
  <c r="D179" i="1"/>
  <c r="C179" i="1"/>
  <c r="E178" i="1"/>
  <c r="P178" i="1"/>
  <c r="D178" i="1"/>
  <c r="C178" i="1"/>
  <c r="E177" i="1"/>
  <c r="P177" i="1"/>
  <c r="D177" i="1"/>
  <c r="C177" i="1"/>
  <c r="E176" i="1"/>
  <c r="P176" i="1"/>
  <c r="D176" i="1"/>
  <c r="C176" i="1"/>
  <c r="E175" i="1"/>
  <c r="P175" i="1"/>
  <c r="D175" i="1"/>
  <c r="C175" i="1"/>
  <c r="E174" i="1"/>
  <c r="P174" i="1"/>
  <c r="D174" i="1"/>
  <c r="C174" i="1"/>
  <c r="E173" i="1"/>
  <c r="P173" i="1"/>
  <c r="D173" i="1"/>
  <c r="C173" i="1"/>
  <c r="E172" i="1"/>
  <c r="P172" i="1"/>
  <c r="D172" i="1"/>
  <c r="C172" i="1"/>
  <c r="E171" i="1"/>
  <c r="P171" i="1"/>
  <c r="D171" i="1"/>
  <c r="C171" i="1"/>
  <c r="E170" i="1"/>
  <c r="P170" i="1"/>
  <c r="D170" i="1"/>
  <c r="C170" i="1"/>
  <c r="E169" i="1"/>
  <c r="P169" i="1"/>
  <c r="D169" i="1"/>
  <c r="C169" i="1"/>
  <c r="E168" i="1"/>
  <c r="P168" i="1"/>
  <c r="D168" i="1"/>
  <c r="C168" i="1"/>
  <c r="E167" i="1"/>
  <c r="P167" i="1"/>
  <c r="D167" i="1"/>
  <c r="C167" i="1"/>
  <c r="E166" i="1"/>
  <c r="P166" i="1"/>
  <c r="D166" i="1"/>
  <c r="C166" i="1"/>
  <c r="E165" i="1"/>
  <c r="P165" i="1"/>
  <c r="D165" i="1"/>
  <c r="C165" i="1"/>
  <c r="E164" i="1"/>
  <c r="P164" i="1"/>
  <c r="D164" i="1"/>
  <c r="C164" i="1"/>
  <c r="E163" i="1"/>
  <c r="P163" i="1"/>
  <c r="D163" i="1"/>
  <c r="C163" i="1"/>
  <c r="E162" i="1"/>
  <c r="P162" i="1"/>
  <c r="D162" i="1"/>
  <c r="C162" i="1"/>
  <c r="E161" i="1"/>
  <c r="P161" i="1"/>
  <c r="D161" i="1"/>
  <c r="C161" i="1"/>
  <c r="E160" i="1"/>
  <c r="P160" i="1"/>
  <c r="D160" i="1"/>
  <c r="C160" i="1"/>
  <c r="E159" i="1"/>
  <c r="P159" i="1"/>
  <c r="D159" i="1"/>
  <c r="C159" i="1"/>
  <c r="E158" i="1"/>
  <c r="P158" i="1"/>
  <c r="D158" i="1"/>
  <c r="C158" i="1"/>
  <c r="E157" i="1"/>
  <c r="P157" i="1"/>
  <c r="D157" i="1"/>
  <c r="C157" i="1"/>
  <c r="E156" i="1"/>
  <c r="P156" i="1"/>
  <c r="D156" i="1"/>
  <c r="C156" i="1"/>
  <c r="E155" i="1"/>
  <c r="P155" i="1"/>
  <c r="D155" i="1"/>
  <c r="C155" i="1"/>
  <c r="E154" i="1"/>
  <c r="P154" i="1"/>
  <c r="D154" i="1"/>
  <c r="C154" i="1"/>
  <c r="E153" i="1"/>
  <c r="P153" i="1"/>
  <c r="D153" i="1"/>
  <c r="C153" i="1"/>
  <c r="E152" i="1"/>
  <c r="P152" i="1"/>
  <c r="D152" i="1"/>
  <c r="C152" i="1"/>
  <c r="E151" i="1"/>
  <c r="P151" i="1"/>
  <c r="D151" i="1"/>
  <c r="C151" i="1"/>
  <c r="E150" i="1"/>
  <c r="P150" i="1"/>
  <c r="D150" i="1"/>
  <c r="C150" i="1"/>
  <c r="E149" i="1"/>
  <c r="P149" i="1"/>
  <c r="D149" i="1"/>
  <c r="C149" i="1"/>
  <c r="E148" i="1"/>
  <c r="P148" i="1"/>
  <c r="D148" i="1"/>
  <c r="C148" i="1"/>
  <c r="E147" i="1"/>
  <c r="P147" i="1"/>
  <c r="D147" i="1"/>
  <c r="C147" i="1"/>
  <c r="E146" i="1"/>
  <c r="P146" i="1"/>
  <c r="D146" i="1"/>
  <c r="C146" i="1"/>
  <c r="E145" i="1"/>
  <c r="P145" i="1"/>
  <c r="D145" i="1"/>
  <c r="C145" i="1"/>
  <c r="E144" i="1"/>
  <c r="P144" i="1"/>
  <c r="D144" i="1"/>
  <c r="C144" i="1"/>
  <c r="E143" i="1"/>
  <c r="P143" i="1"/>
  <c r="D143" i="1"/>
  <c r="C143" i="1"/>
  <c r="E142" i="1"/>
  <c r="P142" i="1"/>
  <c r="D142" i="1"/>
  <c r="C142" i="1"/>
  <c r="E141" i="1"/>
  <c r="P141" i="1"/>
  <c r="D141" i="1"/>
  <c r="C141" i="1"/>
  <c r="E140" i="1"/>
  <c r="P140" i="1"/>
  <c r="D140" i="1"/>
  <c r="C140" i="1"/>
  <c r="E139" i="1"/>
  <c r="P139" i="1"/>
  <c r="D139" i="1"/>
  <c r="C139" i="1"/>
  <c r="E138" i="1"/>
  <c r="P138" i="1"/>
  <c r="D138" i="1"/>
  <c r="C138" i="1"/>
  <c r="E137" i="1"/>
  <c r="P137" i="1"/>
  <c r="D137" i="1"/>
  <c r="C137" i="1"/>
  <c r="E136" i="1"/>
  <c r="P136" i="1"/>
  <c r="D136" i="1"/>
  <c r="C136" i="1"/>
  <c r="E135" i="1"/>
  <c r="P135" i="1"/>
  <c r="D135" i="1"/>
  <c r="C135" i="1"/>
  <c r="E134" i="1"/>
  <c r="P134" i="1"/>
  <c r="D134" i="1"/>
  <c r="C134" i="1"/>
  <c r="E133" i="1"/>
  <c r="P133" i="1"/>
  <c r="D133" i="1"/>
  <c r="C133" i="1"/>
  <c r="E132" i="1"/>
  <c r="P132" i="1"/>
  <c r="D132" i="1"/>
  <c r="C132" i="1"/>
  <c r="E131" i="1"/>
  <c r="P131" i="1"/>
  <c r="D131" i="1"/>
  <c r="C131" i="1"/>
  <c r="E130" i="1"/>
  <c r="P130" i="1"/>
  <c r="D130" i="1"/>
  <c r="C130" i="1"/>
  <c r="E129" i="1"/>
  <c r="P129" i="1"/>
  <c r="D129" i="1"/>
  <c r="C129" i="1"/>
  <c r="E128" i="1"/>
  <c r="P128" i="1"/>
  <c r="D128" i="1"/>
  <c r="C128" i="1"/>
  <c r="E127" i="1"/>
  <c r="P127" i="1"/>
  <c r="D127" i="1"/>
  <c r="C127" i="1"/>
  <c r="E126" i="1"/>
  <c r="P126" i="1"/>
  <c r="D126" i="1"/>
  <c r="C126" i="1"/>
  <c r="E125" i="1"/>
  <c r="P125" i="1"/>
  <c r="D125" i="1"/>
  <c r="C125" i="1"/>
  <c r="E124" i="1"/>
  <c r="P124" i="1"/>
  <c r="D124" i="1"/>
  <c r="C124" i="1"/>
  <c r="E123" i="1"/>
  <c r="P123" i="1"/>
  <c r="D123" i="1"/>
  <c r="C123" i="1"/>
  <c r="E122" i="1"/>
  <c r="P122" i="1"/>
  <c r="D122" i="1"/>
  <c r="C122" i="1"/>
  <c r="E121" i="1"/>
  <c r="P121" i="1"/>
  <c r="D121" i="1"/>
  <c r="C121" i="1"/>
  <c r="E120" i="1"/>
  <c r="P120" i="1"/>
  <c r="D120" i="1"/>
  <c r="C120" i="1"/>
  <c r="E119" i="1"/>
  <c r="P119" i="1"/>
  <c r="D119" i="1"/>
  <c r="C119" i="1"/>
  <c r="E118" i="1"/>
  <c r="P118" i="1"/>
  <c r="D118" i="1"/>
  <c r="C118" i="1"/>
  <c r="E117" i="1"/>
  <c r="P117" i="1"/>
  <c r="D117" i="1"/>
  <c r="C117" i="1"/>
  <c r="E116" i="1"/>
  <c r="P116" i="1"/>
  <c r="D116" i="1"/>
  <c r="C116" i="1"/>
  <c r="E115" i="1"/>
  <c r="P115" i="1"/>
  <c r="D115" i="1"/>
  <c r="C115" i="1"/>
  <c r="E114" i="1"/>
  <c r="P114" i="1"/>
  <c r="D114" i="1"/>
  <c r="C114" i="1"/>
  <c r="E113" i="1"/>
  <c r="P113" i="1"/>
  <c r="D113" i="1"/>
  <c r="C113" i="1"/>
  <c r="E112" i="1"/>
  <c r="P112" i="1"/>
  <c r="D112" i="1"/>
  <c r="C112" i="1"/>
  <c r="E111" i="1"/>
  <c r="P111" i="1"/>
  <c r="D111" i="1"/>
  <c r="C111" i="1"/>
  <c r="E110" i="1"/>
  <c r="P110" i="1"/>
  <c r="D110" i="1"/>
  <c r="C110" i="1"/>
  <c r="E109" i="1"/>
  <c r="P109" i="1"/>
  <c r="D109" i="1"/>
  <c r="C109" i="1"/>
  <c r="E108" i="1"/>
  <c r="P108" i="1"/>
  <c r="D108" i="1"/>
  <c r="C108" i="1"/>
  <c r="E107" i="1"/>
  <c r="P107" i="1"/>
  <c r="D107" i="1"/>
  <c r="C107" i="1"/>
  <c r="E106" i="1"/>
  <c r="P106" i="1"/>
  <c r="D106" i="1"/>
  <c r="C106" i="1"/>
  <c r="E105" i="1"/>
  <c r="P105" i="1"/>
  <c r="D105" i="1"/>
  <c r="C105" i="1"/>
  <c r="E104" i="1"/>
  <c r="P104" i="1"/>
  <c r="D104" i="1"/>
  <c r="C104" i="1"/>
  <c r="E103" i="1"/>
  <c r="P103" i="1"/>
  <c r="D103" i="1"/>
  <c r="C103" i="1"/>
  <c r="E102" i="1"/>
  <c r="P102" i="1"/>
  <c r="D102" i="1"/>
  <c r="C102" i="1"/>
  <c r="E101" i="1"/>
  <c r="P101" i="1"/>
  <c r="D101" i="1"/>
  <c r="C101" i="1"/>
  <c r="E100" i="1"/>
  <c r="P100" i="1"/>
  <c r="D100" i="1"/>
  <c r="C100" i="1"/>
  <c r="E99" i="1"/>
  <c r="P99" i="1"/>
  <c r="D99" i="1"/>
  <c r="C99" i="1"/>
  <c r="E98" i="1"/>
  <c r="P98" i="1"/>
  <c r="D98" i="1"/>
  <c r="C98" i="1"/>
  <c r="E97" i="1"/>
  <c r="P97" i="1"/>
  <c r="D97" i="1"/>
  <c r="C97" i="1"/>
  <c r="E96" i="1"/>
  <c r="P96" i="1"/>
  <c r="D96" i="1"/>
  <c r="C96" i="1"/>
  <c r="E95" i="1"/>
  <c r="P95" i="1"/>
  <c r="D95" i="1"/>
  <c r="C95" i="1"/>
  <c r="E94" i="1"/>
  <c r="P94" i="1"/>
  <c r="D94" i="1"/>
  <c r="C94" i="1"/>
  <c r="E93" i="1"/>
  <c r="P93" i="1"/>
  <c r="D93" i="1"/>
  <c r="C93" i="1"/>
  <c r="E92" i="1"/>
  <c r="P92" i="1"/>
  <c r="D92" i="1"/>
  <c r="C92" i="1"/>
  <c r="E91" i="1"/>
  <c r="P91" i="1"/>
  <c r="D91" i="1"/>
  <c r="C91" i="1"/>
  <c r="E90" i="1"/>
  <c r="P90" i="1"/>
  <c r="D90" i="1"/>
  <c r="C90" i="1"/>
  <c r="E89" i="1"/>
  <c r="P89" i="1"/>
  <c r="D89" i="1"/>
  <c r="C89" i="1"/>
  <c r="E88" i="1"/>
  <c r="P88" i="1"/>
  <c r="D88" i="1"/>
  <c r="C88" i="1"/>
  <c r="E87" i="1"/>
  <c r="P87" i="1"/>
  <c r="D87" i="1"/>
  <c r="C87" i="1"/>
  <c r="E86" i="1"/>
  <c r="P86" i="1"/>
  <c r="D86" i="1"/>
  <c r="C86" i="1"/>
  <c r="E85" i="1"/>
  <c r="P85" i="1"/>
  <c r="D85" i="1"/>
  <c r="C85" i="1"/>
  <c r="E84" i="1"/>
  <c r="P84" i="1"/>
  <c r="D84" i="1"/>
  <c r="C84" i="1"/>
  <c r="E83" i="1"/>
  <c r="P83" i="1"/>
  <c r="D83" i="1"/>
  <c r="C83" i="1"/>
  <c r="E82" i="1"/>
  <c r="P82" i="1"/>
  <c r="D82" i="1"/>
  <c r="C82" i="1"/>
  <c r="E81" i="1"/>
  <c r="P81" i="1"/>
  <c r="D81" i="1"/>
  <c r="C81" i="1"/>
  <c r="E80" i="1"/>
  <c r="P80" i="1"/>
  <c r="D80" i="1"/>
  <c r="C80" i="1"/>
  <c r="E79" i="1"/>
  <c r="P79" i="1"/>
  <c r="D79" i="1"/>
  <c r="C79" i="1"/>
  <c r="E78" i="1"/>
  <c r="P78" i="1"/>
  <c r="D78" i="1"/>
  <c r="C78" i="1"/>
  <c r="E77" i="1"/>
  <c r="P77" i="1"/>
  <c r="D77" i="1"/>
  <c r="C77" i="1"/>
  <c r="E76" i="1"/>
  <c r="P76" i="1"/>
  <c r="D76" i="1"/>
  <c r="C76" i="1"/>
  <c r="E75" i="1"/>
  <c r="P75" i="1"/>
  <c r="D75" i="1"/>
  <c r="C75" i="1"/>
  <c r="E74" i="1"/>
  <c r="P74" i="1"/>
  <c r="D74" i="1"/>
  <c r="C74" i="1"/>
  <c r="E73" i="1"/>
  <c r="P73" i="1"/>
  <c r="D73" i="1"/>
  <c r="C73" i="1"/>
  <c r="E72" i="1"/>
  <c r="P72" i="1"/>
  <c r="D72" i="1"/>
  <c r="C72" i="1"/>
  <c r="E71" i="1"/>
  <c r="P71" i="1"/>
  <c r="D71" i="1"/>
  <c r="C71" i="1"/>
  <c r="E70" i="1"/>
  <c r="P70" i="1"/>
  <c r="D70" i="1"/>
  <c r="C70" i="1"/>
  <c r="E69" i="1"/>
  <c r="P69" i="1"/>
  <c r="D69" i="1"/>
  <c r="C69" i="1"/>
  <c r="E68" i="1"/>
  <c r="P68" i="1"/>
  <c r="D68" i="1"/>
  <c r="C68" i="1"/>
  <c r="E67" i="1"/>
  <c r="P67" i="1"/>
  <c r="D67" i="1"/>
  <c r="C67" i="1"/>
  <c r="E66" i="1"/>
  <c r="P66" i="1"/>
  <c r="D66" i="1"/>
  <c r="C66" i="1"/>
  <c r="E65" i="1"/>
  <c r="P65" i="1"/>
  <c r="D65" i="1"/>
  <c r="C65" i="1"/>
  <c r="E64" i="1"/>
  <c r="P64" i="1"/>
  <c r="D64" i="1"/>
  <c r="C64" i="1"/>
  <c r="E63" i="1"/>
  <c r="P63" i="1"/>
  <c r="D63" i="1"/>
  <c r="C63" i="1"/>
  <c r="E62" i="1"/>
  <c r="P62" i="1"/>
  <c r="D62" i="1"/>
  <c r="C62" i="1"/>
  <c r="E61" i="1"/>
  <c r="P61" i="1"/>
  <c r="D61" i="1"/>
  <c r="C61" i="1"/>
  <c r="E60" i="1"/>
  <c r="P60" i="1"/>
  <c r="D60" i="1"/>
  <c r="C60" i="1"/>
  <c r="E59" i="1"/>
  <c r="P59" i="1"/>
  <c r="D59" i="1"/>
  <c r="C59" i="1"/>
  <c r="E58" i="1"/>
  <c r="P58" i="1"/>
  <c r="D58" i="1"/>
  <c r="C58" i="1"/>
  <c r="E57" i="1"/>
  <c r="P57" i="1"/>
  <c r="D57" i="1"/>
  <c r="C57" i="1"/>
  <c r="E56" i="1"/>
  <c r="P56" i="1"/>
  <c r="D56" i="1"/>
  <c r="C56" i="1"/>
  <c r="E55" i="1"/>
  <c r="P55" i="1"/>
  <c r="D55" i="1"/>
  <c r="C55" i="1"/>
  <c r="E54" i="1"/>
  <c r="P54" i="1"/>
  <c r="D54" i="1"/>
  <c r="C54" i="1"/>
  <c r="E53" i="1"/>
  <c r="P53" i="1"/>
  <c r="D53" i="1"/>
  <c r="C53" i="1"/>
  <c r="E52" i="1"/>
  <c r="P52" i="1"/>
  <c r="D52" i="1"/>
  <c r="C52" i="1"/>
  <c r="E51" i="1"/>
  <c r="P51" i="1"/>
  <c r="D51" i="1"/>
  <c r="C51" i="1"/>
  <c r="E50" i="1"/>
  <c r="P50" i="1"/>
  <c r="D50" i="1"/>
  <c r="C50" i="1"/>
  <c r="E49" i="1"/>
  <c r="P49" i="1"/>
  <c r="D49" i="1"/>
  <c r="C49" i="1"/>
  <c r="E48" i="1"/>
  <c r="P48" i="1"/>
  <c r="D48" i="1"/>
  <c r="C48" i="1"/>
  <c r="E47" i="1"/>
  <c r="P47" i="1"/>
  <c r="D47" i="1"/>
  <c r="C47" i="1"/>
  <c r="E46" i="1"/>
  <c r="P46" i="1"/>
  <c r="D46" i="1"/>
  <c r="C46" i="1"/>
  <c r="E45" i="1"/>
  <c r="P45" i="1"/>
  <c r="D45" i="1"/>
  <c r="C45" i="1"/>
  <c r="E44" i="1"/>
  <c r="P44" i="1"/>
  <c r="D44" i="1"/>
  <c r="C44" i="1"/>
  <c r="E43" i="1"/>
  <c r="P43" i="1"/>
  <c r="D43" i="1"/>
  <c r="C43" i="1"/>
  <c r="E42" i="1"/>
  <c r="P42" i="1"/>
  <c r="D42" i="1"/>
  <c r="C42" i="1"/>
  <c r="E41" i="1"/>
  <c r="P41" i="1"/>
  <c r="D41" i="1"/>
  <c r="C41" i="1"/>
  <c r="E40" i="1"/>
  <c r="P40" i="1"/>
  <c r="D40" i="1"/>
  <c r="C40" i="1"/>
  <c r="E39" i="1"/>
  <c r="P39" i="1"/>
  <c r="D39" i="1"/>
  <c r="C39" i="1"/>
  <c r="E38" i="1"/>
  <c r="P38" i="1"/>
  <c r="D38" i="1"/>
  <c r="C38" i="1"/>
  <c r="E37" i="1"/>
  <c r="P37" i="1"/>
  <c r="D37" i="1"/>
  <c r="C37" i="1"/>
  <c r="E36" i="1"/>
  <c r="P36" i="1"/>
  <c r="D36" i="1"/>
  <c r="C36" i="1"/>
  <c r="E35" i="1"/>
  <c r="P35" i="1"/>
  <c r="D35" i="1"/>
  <c r="C35" i="1"/>
  <c r="E34" i="1"/>
  <c r="P34" i="1"/>
  <c r="D34" i="1"/>
  <c r="C34" i="1"/>
  <c r="E33" i="1"/>
  <c r="P33" i="1"/>
  <c r="D33" i="1"/>
  <c r="C33" i="1"/>
  <c r="E32" i="1"/>
  <c r="P32" i="1"/>
  <c r="D32" i="1"/>
  <c r="C32" i="1"/>
  <c r="E31" i="1"/>
  <c r="P31" i="1"/>
  <c r="D31" i="1"/>
  <c r="C31" i="1"/>
  <c r="E30" i="1"/>
  <c r="P30" i="1"/>
  <c r="D30" i="1"/>
  <c r="C30" i="1"/>
  <c r="E29" i="1"/>
  <c r="P29" i="1"/>
  <c r="D29" i="1"/>
  <c r="C29" i="1"/>
  <c r="E28" i="1"/>
  <c r="P28" i="1"/>
  <c r="D28" i="1"/>
  <c r="C28" i="1"/>
  <c r="E27" i="1"/>
  <c r="P27" i="1"/>
  <c r="D27" i="1"/>
  <c r="C27" i="1"/>
  <c r="E26" i="1"/>
  <c r="P26" i="1"/>
  <c r="D26" i="1"/>
  <c r="C26" i="1"/>
  <c r="E25" i="1"/>
  <c r="P25" i="1"/>
  <c r="D25" i="1"/>
  <c r="C25" i="1"/>
  <c r="E24" i="1"/>
  <c r="P24" i="1"/>
  <c r="D24" i="1"/>
  <c r="C24" i="1"/>
  <c r="E23" i="1"/>
  <c r="P23" i="1"/>
  <c r="D23" i="1"/>
  <c r="C23" i="1"/>
  <c r="E22" i="1"/>
  <c r="P22" i="1"/>
  <c r="D22" i="1"/>
  <c r="C22" i="1"/>
  <c r="E21" i="1"/>
  <c r="P21" i="1"/>
  <c r="D21" i="1"/>
  <c r="C21" i="1"/>
  <c r="E20" i="1"/>
  <c r="P20" i="1"/>
  <c r="D20" i="1"/>
  <c r="C20" i="1"/>
  <c r="E19" i="1"/>
  <c r="P19" i="1"/>
  <c r="D19" i="1"/>
  <c r="C19" i="1"/>
  <c r="E18" i="1"/>
  <c r="P18" i="1"/>
  <c r="D18" i="1"/>
  <c r="C18" i="1"/>
  <c r="E17" i="1"/>
  <c r="P17" i="1"/>
  <c r="D17" i="1"/>
  <c r="C17" i="1"/>
  <c r="E16" i="1"/>
  <c r="P16" i="1"/>
  <c r="D16" i="1"/>
  <c r="C16" i="1"/>
  <c r="E15" i="1"/>
  <c r="P15" i="1"/>
  <c r="D15" i="1"/>
  <c r="C15" i="1"/>
  <c r="E14" i="1"/>
  <c r="P14" i="1"/>
  <c r="D14" i="1"/>
  <c r="C14" i="1"/>
  <c r="E13" i="1"/>
  <c r="P13" i="1"/>
  <c r="D13" i="1"/>
  <c r="C13" i="1"/>
  <c r="E12" i="1"/>
  <c r="P12" i="1"/>
  <c r="D12" i="1"/>
  <c r="C12" i="1"/>
  <c r="E11" i="1"/>
  <c r="P11" i="1"/>
  <c r="D11" i="1"/>
  <c r="C11" i="1"/>
  <c r="I5" i="2"/>
  <c r="I6" i="2"/>
  <c r="F13" i="1"/>
  <c r="I7" i="2"/>
  <c r="I8" i="2"/>
  <c r="I9" i="2"/>
  <c r="I10" i="2"/>
  <c r="F17" i="1"/>
  <c r="I11" i="2"/>
  <c r="I12" i="2"/>
  <c r="F19" i="1"/>
  <c r="I13" i="2"/>
  <c r="I14" i="2"/>
  <c r="I15" i="2"/>
  <c r="I16" i="2"/>
  <c r="I17" i="2"/>
  <c r="I18" i="2"/>
  <c r="I19" i="2"/>
  <c r="I20" i="2"/>
  <c r="F27" i="1"/>
  <c r="I21" i="2"/>
  <c r="I22" i="2"/>
  <c r="I23" i="2"/>
  <c r="I24" i="2"/>
  <c r="I25" i="2"/>
  <c r="I26" i="2"/>
  <c r="I27" i="2"/>
  <c r="I28" i="2"/>
  <c r="F35" i="1"/>
  <c r="I29" i="2"/>
  <c r="I30" i="2"/>
  <c r="I31" i="2"/>
  <c r="I32" i="2"/>
  <c r="I33" i="2"/>
  <c r="I34" i="2"/>
  <c r="I35" i="2"/>
  <c r="I36" i="2"/>
  <c r="F43" i="1"/>
  <c r="I37" i="2"/>
  <c r="I38" i="2"/>
  <c r="I39" i="2"/>
  <c r="I40" i="2"/>
  <c r="I41" i="2"/>
  <c r="I42" i="2"/>
  <c r="I43" i="2"/>
  <c r="I44" i="2"/>
  <c r="F51" i="1"/>
  <c r="I45" i="2"/>
  <c r="I46" i="2"/>
  <c r="I47" i="2"/>
  <c r="I48" i="2"/>
  <c r="I49" i="2"/>
  <c r="I50" i="2"/>
  <c r="I51" i="2"/>
  <c r="I52" i="2"/>
  <c r="F59" i="1"/>
  <c r="I53" i="2"/>
  <c r="I54" i="2"/>
  <c r="I55" i="2"/>
  <c r="I56" i="2"/>
  <c r="I57" i="2"/>
  <c r="I58" i="2"/>
  <c r="I59" i="2"/>
  <c r="I60" i="2"/>
  <c r="F67" i="1"/>
  <c r="I61" i="2"/>
  <c r="I62" i="2"/>
  <c r="I63" i="2"/>
  <c r="I64" i="2"/>
  <c r="I65" i="2"/>
  <c r="I66" i="2"/>
  <c r="I67" i="2"/>
  <c r="I68" i="2"/>
  <c r="F75" i="1"/>
  <c r="Q75" i="1"/>
  <c r="I69" i="2"/>
  <c r="I70" i="2"/>
  <c r="I71" i="2"/>
  <c r="I72" i="2"/>
  <c r="I73" i="2"/>
  <c r="I74" i="2"/>
  <c r="I75" i="2"/>
  <c r="I76" i="2"/>
  <c r="F83" i="1"/>
  <c r="I77" i="2"/>
  <c r="I78" i="2"/>
  <c r="I79" i="2"/>
  <c r="I80" i="2"/>
  <c r="I81" i="2"/>
  <c r="I82" i="2"/>
  <c r="I83" i="2"/>
  <c r="I84" i="2"/>
  <c r="F91" i="1"/>
  <c r="I85" i="2"/>
  <c r="I86" i="2"/>
  <c r="I87" i="2"/>
  <c r="I88" i="2"/>
  <c r="I89" i="2"/>
  <c r="I90" i="2"/>
  <c r="I91" i="2"/>
  <c r="I92" i="2"/>
  <c r="F99" i="1"/>
  <c r="I93" i="2"/>
  <c r="I94" i="2"/>
  <c r="I95" i="2"/>
  <c r="I96" i="2"/>
  <c r="I97" i="2"/>
  <c r="I98" i="2"/>
  <c r="I99" i="2"/>
  <c r="I100" i="2"/>
  <c r="F107" i="1"/>
  <c r="I101" i="2"/>
  <c r="I102" i="2"/>
  <c r="I103" i="2"/>
  <c r="I104" i="2"/>
  <c r="I105" i="2"/>
  <c r="I106" i="2"/>
  <c r="I107" i="2"/>
  <c r="I108" i="2"/>
  <c r="F115" i="1"/>
  <c r="I109" i="2"/>
  <c r="I110" i="2"/>
  <c r="I111" i="2"/>
  <c r="I112" i="2"/>
  <c r="I113" i="2"/>
  <c r="I114" i="2"/>
  <c r="I115" i="2"/>
  <c r="I116" i="2"/>
  <c r="F123" i="1"/>
  <c r="I117" i="2"/>
  <c r="I118" i="2"/>
  <c r="I119" i="2"/>
  <c r="I120" i="2"/>
  <c r="I121" i="2"/>
  <c r="I122" i="2"/>
  <c r="I123" i="2"/>
  <c r="I124" i="2"/>
  <c r="F131" i="1"/>
  <c r="I125" i="2"/>
  <c r="I126" i="2"/>
  <c r="I127" i="2"/>
  <c r="I128" i="2"/>
  <c r="I129" i="2"/>
  <c r="I130" i="2"/>
  <c r="I131" i="2"/>
  <c r="I132" i="2"/>
  <c r="F139" i="1"/>
  <c r="Q139" i="1"/>
  <c r="I133" i="2"/>
  <c r="I134" i="2"/>
  <c r="I135" i="2"/>
  <c r="I136" i="2"/>
  <c r="I137" i="2"/>
  <c r="I138" i="2"/>
  <c r="I139" i="2"/>
  <c r="I140" i="2"/>
  <c r="F147" i="1"/>
  <c r="I141" i="2"/>
  <c r="I142" i="2"/>
  <c r="I143" i="2"/>
  <c r="I144" i="2"/>
  <c r="I145" i="2"/>
  <c r="I146" i="2"/>
  <c r="I147" i="2"/>
  <c r="I148" i="2"/>
  <c r="F155" i="1"/>
  <c r="Q155" i="1"/>
  <c r="I149" i="2"/>
  <c r="I150" i="2"/>
  <c r="I151" i="2"/>
  <c r="I152" i="2"/>
  <c r="I153" i="2"/>
  <c r="I154" i="2"/>
  <c r="I155" i="2"/>
  <c r="I156" i="2"/>
  <c r="F163" i="1"/>
  <c r="I157" i="2"/>
  <c r="I158" i="2"/>
  <c r="I159" i="2"/>
  <c r="I160" i="2"/>
  <c r="I161" i="2"/>
  <c r="I162" i="2"/>
  <c r="I163" i="2"/>
  <c r="I164" i="2"/>
  <c r="F171" i="1"/>
  <c r="Q171" i="1"/>
  <c r="I165" i="2"/>
  <c r="I166" i="2"/>
  <c r="I167" i="2"/>
  <c r="I168" i="2"/>
  <c r="I169" i="2"/>
  <c r="I170" i="2"/>
  <c r="I171" i="2"/>
  <c r="I172" i="2"/>
  <c r="F179" i="1"/>
  <c r="I173" i="2"/>
  <c r="I174" i="2"/>
  <c r="I175" i="2"/>
  <c r="I176" i="2"/>
  <c r="I177" i="2"/>
  <c r="I178" i="2"/>
  <c r="I179" i="2"/>
  <c r="I180" i="2"/>
  <c r="F187" i="1"/>
  <c r="I181" i="2"/>
  <c r="I182" i="2"/>
  <c r="I183" i="2"/>
  <c r="I184" i="2"/>
  <c r="I185" i="2"/>
  <c r="I186" i="2"/>
  <c r="I187" i="2"/>
  <c r="I188" i="2"/>
  <c r="F195" i="1"/>
  <c r="I189" i="2"/>
  <c r="I190" i="2"/>
  <c r="I191" i="2"/>
  <c r="I192" i="2"/>
  <c r="I193" i="2"/>
  <c r="I194" i="2"/>
  <c r="I195" i="2"/>
  <c r="I196" i="2"/>
  <c r="F203" i="1"/>
  <c r="I197" i="2"/>
  <c r="I198" i="2"/>
  <c r="I199" i="2"/>
  <c r="I200" i="2"/>
  <c r="I201" i="2"/>
  <c r="I202" i="2"/>
  <c r="I203" i="2"/>
  <c r="I204" i="2"/>
  <c r="F211" i="1"/>
  <c r="I205" i="2"/>
  <c r="I206" i="2"/>
  <c r="I207" i="2"/>
  <c r="I208" i="2"/>
  <c r="I209" i="2"/>
  <c r="I210" i="2"/>
  <c r="I211" i="2"/>
  <c r="I212" i="2"/>
  <c r="F219" i="1"/>
  <c r="I213" i="2"/>
  <c r="I214" i="2"/>
  <c r="I215" i="2"/>
  <c r="I216" i="2"/>
  <c r="I217" i="2"/>
  <c r="I218" i="2"/>
  <c r="I219" i="2"/>
  <c r="I220" i="2"/>
  <c r="F227" i="1"/>
  <c r="I221" i="2"/>
  <c r="I222" i="2"/>
  <c r="I223" i="2"/>
  <c r="I224" i="2"/>
  <c r="I225" i="2"/>
  <c r="I226" i="2"/>
  <c r="I227" i="2"/>
  <c r="I228" i="2"/>
  <c r="F235" i="1"/>
  <c r="I229" i="2"/>
  <c r="I230" i="2"/>
  <c r="I231" i="2"/>
  <c r="I232" i="2"/>
  <c r="I233" i="2"/>
  <c r="I234" i="2"/>
  <c r="I235" i="2"/>
  <c r="I236" i="2"/>
  <c r="F243" i="1"/>
  <c r="I237" i="2"/>
  <c r="I238" i="2"/>
  <c r="I239" i="2"/>
  <c r="I240" i="2"/>
  <c r="I241" i="2"/>
  <c r="I242" i="2"/>
  <c r="I243" i="2"/>
  <c r="I244" i="2"/>
  <c r="F251" i="1"/>
  <c r="I245" i="2"/>
  <c r="I246" i="2"/>
  <c r="I247" i="2"/>
  <c r="I248" i="2"/>
  <c r="I249" i="2"/>
  <c r="I250" i="2"/>
  <c r="I251" i="2"/>
  <c r="I252" i="2"/>
  <c r="F259" i="1"/>
  <c r="I253" i="2"/>
  <c r="I254" i="2"/>
  <c r="I255" i="2"/>
  <c r="I256" i="2"/>
  <c r="I257" i="2"/>
  <c r="I258" i="2"/>
  <c r="I259" i="2"/>
  <c r="I260" i="2"/>
  <c r="F267" i="1"/>
  <c r="I261" i="2"/>
  <c r="I262" i="2"/>
  <c r="I263" i="2"/>
  <c r="I264" i="2"/>
  <c r="I265" i="2"/>
  <c r="I266" i="2"/>
  <c r="I267" i="2"/>
  <c r="I268" i="2"/>
  <c r="F275" i="1"/>
  <c r="I269" i="2"/>
  <c r="I270" i="2"/>
  <c r="I271" i="2"/>
  <c r="I272" i="2"/>
  <c r="I273" i="2"/>
  <c r="I274" i="2"/>
  <c r="I275" i="2"/>
  <c r="I276" i="2"/>
  <c r="F283" i="1"/>
  <c r="I277" i="2"/>
  <c r="I278" i="2"/>
  <c r="I279" i="2"/>
  <c r="I280" i="2"/>
  <c r="I281" i="2"/>
  <c r="I282" i="2"/>
  <c r="I283" i="2"/>
  <c r="I284" i="2"/>
  <c r="F291" i="1"/>
  <c r="I285" i="2"/>
  <c r="I286" i="2"/>
  <c r="I287" i="2"/>
  <c r="I288" i="2"/>
  <c r="I289" i="2"/>
  <c r="I290" i="2"/>
  <c r="I291" i="2"/>
  <c r="I292" i="2"/>
  <c r="F299" i="1"/>
  <c r="I293" i="2"/>
  <c r="I294" i="2"/>
  <c r="I295" i="2"/>
  <c r="I296" i="2"/>
  <c r="I297" i="2"/>
  <c r="I298" i="2"/>
  <c r="I299" i="2"/>
  <c r="I300" i="2"/>
  <c r="F307" i="1"/>
  <c r="I301" i="2"/>
  <c r="I302" i="2"/>
  <c r="I303" i="2"/>
  <c r="I304" i="2"/>
  <c r="I305" i="2"/>
  <c r="I306" i="2"/>
  <c r="I307" i="2"/>
  <c r="I308" i="2"/>
  <c r="F315" i="1"/>
  <c r="I4" i="2"/>
  <c r="F12" i="1"/>
  <c r="F14" i="1"/>
  <c r="F15" i="1"/>
  <c r="F16" i="1"/>
  <c r="F18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6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2" i="1"/>
  <c r="F53" i="1"/>
  <c r="F54" i="1"/>
  <c r="F55" i="1"/>
  <c r="F56" i="1"/>
  <c r="F57" i="1"/>
  <c r="F58" i="1"/>
  <c r="F60" i="1"/>
  <c r="F61" i="1"/>
  <c r="F62" i="1"/>
  <c r="F63" i="1"/>
  <c r="F64" i="1"/>
  <c r="F65" i="1"/>
  <c r="F66" i="1"/>
  <c r="F68" i="1"/>
  <c r="F69" i="1"/>
  <c r="F70" i="1"/>
  <c r="F71" i="1"/>
  <c r="F72" i="1"/>
  <c r="F73" i="1"/>
  <c r="F74" i="1"/>
  <c r="Q74" i="1"/>
  <c r="F76" i="1"/>
  <c r="F77" i="1"/>
  <c r="F78" i="1"/>
  <c r="F79" i="1"/>
  <c r="F80" i="1"/>
  <c r="F81" i="1"/>
  <c r="F82" i="1"/>
  <c r="F84" i="1"/>
  <c r="F85" i="1"/>
  <c r="F86" i="1"/>
  <c r="F87" i="1"/>
  <c r="F88" i="1"/>
  <c r="F89" i="1"/>
  <c r="F90" i="1"/>
  <c r="F92" i="1"/>
  <c r="F93" i="1"/>
  <c r="F94" i="1"/>
  <c r="F95" i="1"/>
  <c r="F96" i="1"/>
  <c r="F97" i="1"/>
  <c r="Q97" i="1"/>
  <c r="F98" i="1"/>
  <c r="F100" i="1"/>
  <c r="F101" i="1"/>
  <c r="F102" i="1"/>
  <c r="F103" i="1"/>
  <c r="F104" i="1"/>
  <c r="F105" i="1"/>
  <c r="F106" i="1"/>
  <c r="F108" i="1"/>
  <c r="F109" i="1"/>
  <c r="F110" i="1"/>
  <c r="F111" i="1"/>
  <c r="F112" i="1"/>
  <c r="F113" i="1"/>
  <c r="F114" i="1"/>
  <c r="F116" i="1"/>
  <c r="F117" i="1"/>
  <c r="F118" i="1"/>
  <c r="F119" i="1"/>
  <c r="F120" i="1"/>
  <c r="F121" i="1"/>
  <c r="F122" i="1"/>
  <c r="F124" i="1"/>
  <c r="F125" i="1"/>
  <c r="F126" i="1"/>
  <c r="F127" i="1"/>
  <c r="F128" i="1"/>
  <c r="F129" i="1"/>
  <c r="Q129" i="1"/>
  <c r="F130" i="1"/>
  <c r="F132" i="1"/>
  <c r="F133" i="1"/>
  <c r="F134" i="1"/>
  <c r="F135" i="1"/>
  <c r="F136" i="1"/>
  <c r="F137" i="1"/>
  <c r="F138" i="1"/>
  <c r="F140" i="1"/>
  <c r="F141" i="1"/>
  <c r="F142" i="1"/>
  <c r="F143" i="1"/>
  <c r="F144" i="1"/>
  <c r="F145" i="1"/>
  <c r="F146" i="1"/>
  <c r="F148" i="1"/>
  <c r="F149" i="1"/>
  <c r="F150" i="1"/>
  <c r="F151" i="1"/>
  <c r="F152" i="1"/>
  <c r="F153" i="1"/>
  <c r="F154" i="1"/>
  <c r="F156" i="1"/>
  <c r="F157" i="1"/>
  <c r="F158" i="1"/>
  <c r="F159" i="1"/>
  <c r="F160" i="1"/>
  <c r="F161" i="1"/>
  <c r="F162" i="1"/>
  <c r="F164" i="1"/>
  <c r="F165" i="1"/>
  <c r="F166" i="1"/>
  <c r="F167" i="1"/>
  <c r="F168" i="1"/>
  <c r="F169" i="1"/>
  <c r="F170" i="1"/>
  <c r="F172" i="1"/>
  <c r="F173" i="1"/>
  <c r="F174" i="1"/>
  <c r="F175" i="1"/>
  <c r="F176" i="1"/>
  <c r="F177" i="1"/>
  <c r="F178" i="1"/>
  <c r="F180" i="1"/>
  <c r="F181" i="1"/>
  <c r="F182" i="1"/>
  <c r="F183" i="1"/>
  <c r="F184" i="1"/>
  <c r="F185" i="1"/>
  <c r="F186" i="1"/>
  <c r="F188" i="1"/>
  <c r="F189" i="1"/>
  <c r="F190" i="1"/>
  <c r="F191" i="1"/>
  <c r="F192" i="1"/>
  <c r="F193" i="1"/>
  <c r="F194" i="1"/>
  <c r="F196" i="1"/>
  <c r="F197" i="1"/>
  <c r="F198" i="1"/>
  <c r="F199" i="1"/>
  <c r="F200" i="1"/>
  <c r="F201" i="1"/>
  <c r="F202" i="1"/>
  <c r="F204" i="1"/>
  <c r="F205" i="1"/>
  <c r="F206" i="1"/>
  <c r="F207" i="1"/>
  <c r="F208" i="1"/>
  <c r="F209" i="1"/>
  <c r="F210" i="1"/>
  <c r="F212" i="1"/>
  <c r="F213" i="1"/>
  <c r="F214" i="1"/>
  <c r="F215" i="1"/>
  <c r="F216" i="1"/>
  <c r="F217" i="1"/>
  <c r="F218" i="1"/>
  <c r="F220" i="1"/>
  <c r="F221" i="1"/>
  <c r="F222" i="1"/>
  <c r="F223" i="1"/>
  <c r="F224" i="1"/>
  <c r="F225" i="1"/>
  <c r="F226" i="1"/>
  <c r="F228" i="1"/>
  <c r="F229" i="1"/>
  <c r="F230" i="1"/>
  <c r="F231" i="1"/>
  <c r="F232" i="1"/>
  <c r="F233" i="1"/>
  <c r="F234" i="1"/>
  <c r="F236" i="1"/>
  <c r="F237" i="1"/>
  <c r="F238" i="1"/>
  <c r="F239" i="1"/>
  <c r="F240" i="1"/>
  <c r="F241" i="1"/>
  <c r="F242" i="1"/>
  <c r="F244" i="1"/>
  <c r="F245" i="1"/>
  <c r="F246" i="1"/>
  <c r="F247" i="1"/>
  <c r="F248" i="1"/>
  <c r="F249" i="1"/>
  <c r="F250" i="1"/>
  <c r="F252" i="1"/>
  <c r="F253" i="1"/>
  <c r="F254" i="1"/>
  <c r="F255" i="1"/>
  <c r="F256" i="1"/>
  <c r="F257" i="1"/>
  <c r="F258" i="1"/>
  <c r="F260" i="1"/>
  <c r="F261" i="1"/>
  <c r="F262" i="1"/>
  <c r="F263" i="1"/>
  <c r="F264" i="1"/>
  <c r="F265" i="1"/>
  <c r="F266" i="1"/>
  <c r="F268" i="1"/>
  <c r="F269" i="1"/>
  <c r="F270" i="1"/>
  <c r="F271" i="1"/>
  <c r="F272" i="1"/>
  <c r="F273" i="1"/>
  <c r="F274" i="1"/>
  <c r="F276" i="1"/>
  <c r="F277" i="1"/>
  <c r="F278" i="1"/>
  <c r="F279" i="1"/>
  <c r="F280" i="1"/>
  <c r="F281" i="1"/>
  <c r="F282" i="1"/>
  <c r="F284" i="1"/>
  <c r="F285" i="1"/>
  <c r="F286" i="1"/>
  <c r="F287" i="1"/>
  <c r="F288" i="1"/>
  <c r="F289" i="1"/>
  <c r="F290" i="1"/>
  <c r="F292" i="1"/>
  <c r="F293" i="1"/>
  <c r="F294" i="1"/>
  <c r="F295" i="1"/>
  <c r="F296" i="1"/>
  <c r="F297" i="1"/>
  <c r="F298" i="1"/>
  <c r="F300" i="1"/>
  <c r="F301" i="1"/>
  <c r="F302" i="1"/>
  <c r="F303" i="1"/>
  <c r="F304" i="1"/>
  <c r="F305" i="1"/>
  <c r="F306" i="1"/>
  <c r="F308" i="1"/>
  <c r="F309" i="1"/>
  <c r="F310" i="1"/>
  <c r="F311" i="1"/>
  <c r="F312" i="1"/>
  <c r="F313" i="1"/>
  <c r="F314" i="1"/>
  <c r="G2" i="2"/>
  <c r="F11" i="1"/>
  <c r="I318" i="1"/>
  <c r="J318" i="1"/>
  <c r="K318" i="1"/>
  <c r="L318" i="1"/>
  <c r="M318" i="1"/>
  <c r="N318" i="1"/>
  <c r="O318" i="1"/>
  <c r="H318" i="1"/>
  <c r="Q61" i="1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Q158" i="1"/>
  <c r="Q86" i="1"/>
  <c r="Q186" i="1"/>
  <c r="Q170" i="1"/>
  <c r="Q162" i="1"/>
  <c r="Q106" i="1"/>
  <c r="Q82" i="1"/>
  <c r="Q66" i="1"/>
  <c r="Q122" i="1"/>
  <c r="Q174" i="1"/>
  <c r="Q110" i="1"/>
  <c r="Q94" i="1"/>
  <c r="Q98" i="1"/>
  <c r="Q138" i="1"/>
  <c r="Q114" i="1"/>
  <c r="Q130" i="1"/>
  <c r="Q62" i="1"/>
  <c r="Q118" i="1"/>
  <c r="Q107" i="1"/>
  <c r="Q161" i="1"/>
  <c r="Q182" i="1"/>
  <c r="Q150" i="1"/>
  <c r="Q134" i="1"/>
  <c r="Q142" i="1"/>
  <c r="Q78" i="1"/>
  <c r="Q65" i="1"/>
  <c r="Q185" i="1"/>
  <c r="Q127" i="1"/>
  <c r="Q105" i="1"/>
  <c r="Q76" i="1"/>
  <c r="Q113" i="1"/>
  <c r="Q64" i="1"/>
  <c r="Q167" i="1"/>
  <c r="Q147" i="1"/>
  <c r="Q85" i="1"/>
  <c r="Q166" i="1"/>
  <c r="Q140" i="1"/>
  <c r="Q120" i="1"/>
  <c r="Q71" i="1"/>
  <c r="Q102" i="1"/>
  <c r="Q70" i="1"/>
  <c r="Q181" i="1"/>
  <c r="Q154" i="1"/>
  <c r="Q96" i="1"/>
  <c r="Q81" i="1"/>
  <c r="Q183" i="1"/>
  <c r="Q175" i="1"/>
  <c r="Q137" i="1"/>
  <c r="Q133" i="1"/>
  <c r="Q67" i="1"/>
  <c r="Q63" i="1"/>
  <c r="Q87" i="1"/>
  <c r="Q163" i="1"/>
  <c r="Q152" i="1"/>
  <c r="Q148" i="1"/>
  <c r="Q125" i="1"/>
  <c r="Q117" i="1"/>
  <c r="Q109" i="1"/>
  <c r="Q90" i="1"/>
  <c r="Q95" i="1"/>
  <c r="Q83" i="1"/>
  <c r="Q190" i="1"/>
  <c r="Q178" i="1"/>
  <c r="Q159" i="1"/>
  <c r="Q136" i="1"/>
  <c r="Q132" i="1"/>
  <c r="Q101" i="1"/>
  <c r="Q144" i="1"/>
  <c r="Q191" i="1"/>
  <c r="Q149" i="1"/>
  <c r="Q189" i="1"/>
  <c r="Q151" i="1"/>
  <c r="Q143" i="1"/>
  <c r="Q112" i="1"/>
  <c r="Q108" i="1"/>
  <c r="Q93" i="1"/>
  <c r="Q77" i="1"/>
  <c r="Q156" i="1"/>
  <c r="Q124" i="1"/>
  <c r="Q164" i="1"/>
  <c r="Q177" i="1"/>
  <c r="Q173" i="1"/>
  <c r="Q135" i="1"/>
  <c r="Q131" i="1"/>
  <c r="Q104" i="1"/>
  <c r="Q100" i="1"/>
  <c r="Q73" i="1"/>
  <c r="Q69" i="1"/>
  <c r="Q187" i="1"/>
  <c r="Q145" i="1"/>
  <c r="Q126" i="1"/>
  <c r="Q188" i="1"/>
  <c r="Q169" i="1"/>
  <c r="Q165" i="1"/>
  <c r="Q146" i="1"/>
  <c r="Q123" i="1"/>
  <c r="Q119" i="1"/>
  <c r="Q111" i="1"/>
  <c r="Q92" i="1"/>
  <c r="Q88" i="1"/>
  <c r="Q80" i="1"/>
  <c r="Q116" i="1"/>
  <c r="Q84" i="1"/>
  <c r="Q168" i="1"/>
  <c r="Q141" i="1"/>
  <c r="Q91" i="1"/>
  <c r="Q79" i="1"/>
  <c r="Q184" i="1"/>
  <c r="Q180" i="1"/>
  <c r="Q176" i="1"/>
  <c r="Q172" i="1"/>
  <c r="Q157" i="1"/>
  <c r="Q103" i="1"/>
  <c r="Q99" i="1"/>
  <c r="Q72" i="1"/>
  <c r="Q68" i="1"/>
  <c r="Q60" i="1"/>
  <c r="Q153" i="1"/>
  <c r="Q179" i="1"/>
  <c r="Q128" i="1"/>
  <c r="Q115" i="1"/>
  <c r="Q160" i="1"/>
  <c r="Q192" i="1"/>
  <c r="Q89" i="1"/>
  <c r="Q121" i="1"/>
  <c r="L53" i="2"/>
  <c r="L54" i="2"/>
  <c r="L55" i="2"/>
  <c r="L56" i="2"/>
  <c r="L57" i="2"/>
  <c r="L58" i="2"/>
  <c r="L59" i="2"/>
  <c r="L60" i="2"/>
  <c r="L61" i="2"/>
  <c r="L62" i="2"/>
  <c r="L52" i="2"/>
  <c r="AC309" i="2"/>
  <c r="F9" i="1"/>
  <c r="G5" i="2"/>
  <c r="L5" i="2"/>
  <c r="G30" i="2"/>
  <c r="G31" i="2"/>
  <c r="G4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K6" i="1"/>
  <c r="K5" i="1"/>
  <c r="E321" i="1"/>
  <c r="Q9" i="1"/>
  <c r="L45" i="2"/>
  <c r="L47" i="2"/>
  <c r="L48" i="2"/>
  <c r="L49" i="2"/>
  <c r="L50" i="2"/>
  <c r="L35" i="2"/>
  <c r="L36" i="2"/>
  <c r="L4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7" i="2"/>
  <c r="L51" i="2"/>
  <c r="L38" i="2"/>
  <c r="L39" i="2"/>
  <c r="L40" i="2"/>
  <c r="L41" i="2"/>
  <c r="L42" i="2"/>
  <c r="L46" i="2"/>
  <c r="L32" i="2"/>
  <c r="L33" i="2"/>
  <c r="L34" i="2"/>
  <c r="L43" i="2"/>
  <c r="L44" i="2"/>
  <c r="M2" i="1"/>
  <c r="Q15" i="1"/>
  <c r="H320" i="1"/>
  <c r="Q254" i="1"/>
  <c r="Q46" i="1"/>
  <c r="Q22" i="1"/>
  <c r="Q33" i="1"/>
  <c r="Q36" i="1"/>
  <c r="Q28" i="1"/>
  <c r="Q273" i="1"/>
  <c r="Q211" i="1"/>
  <c r="Q275" i="1"/>
  <c r="Q196" i="1"/>
  <c r="Q194" i="1"/>
  <c r="Q226" i="1"/>
  <c r="Q290" i="1"/>
  <c r="Q307" i="1"/>
  <c r="Q292" i="1"/>
  <c r="Q221" i="1"/>
  <c r="Q253" i="1"/>
  <c r="Q199" i="1"/>
  <c r="Q271" i="1"/>
  <c r="Q224" i="1"/>
  <c r="Q280" i="1"/>
  <c r="Q276" i="1"/>
  <c r="Q222" i="1"/>
  <c r="Q286" i="1"/>
  <c r="Q207" i="1"/>
  <c r="Q263" i="1"/>
  <c r="Q208" i="1"/>
  <c r="Q272" i="1"/>
  <c r="Q285" i="1"/>
  <c r="Q220" i="1"/>
  <c r="Q21" i="1"/>
  <c r="Q26" i="1"/>
  <c r="Q55" i="1"/>
  <c r="Q24" i="1"/>
  <c r="Q43" i="1"/>
  <c r="Q44" i="1"/>
  <c r="Q209" i="1"/>
  <c r="Q241" i="1"/>
  <c r="Q305" i="1"/>
  <c r="Q243" i="1"/>
  <c r="Q236" i="1"/>
  <c r="Q234" i="1"/>
  <c r="Q197" i="1"/>
  <c r="Q261" i="1"/>
  <c r="Q293" i="1"/>
  <c r="Q240" i="1"/>
  <c r="Q230" i="1"/>
  <c r="Q252" i="1"/>
  <c r="Q29" i="1"/>
  <c r="Q16" i="1"/>
  <c r="Q45" i="1"/>
  <c r="Q59" i="1"/>
  <c r="Q30" i="1"/>
  <c r="Q31" i="1"/>
  <c r="Q39" i="1"/>
  <c r="Q40" i="1"/>
  <c r="Q35" i="1"/>
  <c r="Q51" i="1"/>
  <c r="Q32" i="1"/>
  <c r="Q47" i="1"/>
  <c r="Q217" i="1"/>
  <c r="Q249" i="1"/>
  <c r="Q281" i="1"/>
  <c r="Q313" i="1"/>
  <c r="Q219" i="1"/>
  <c r="Q251" i="1"/>
  <c r="Q283" i="1"/>
  <c r="Q202" i="1"/>
  <c r="Q266" i="1"/>
  <c r="Q298" i="1"/>
  <c r="Q204" i="1"/>
  <c r="Q229" i="1"/>
  <c r="Q223" i="1"/>
  <c r="Q287" i="1"/>
  <c r="Q296" i="1"/>
  <c r="Q198" i="1"/>
  <c r="Q262" i="1"/>
  <c r="Q294" i="1"/>
  <c r="Q215" i="1"/>
  <c r="Q279" i="1"/>
  <c r="Q216" i="1"/>
  <c r="Q288" i="1"/>
  <c r="Q227" i="1"/>
  <c r="Q242" i="1"/>
  <c r="Q269" i="1"/>
  <c r="Q301" i="1"/>
  <c r="Q239" i="1"/>
  <c r="Q256" i="1"/>
  <c r="Q206" i="1"/>
  <c r="Q238" i="1"/>
  <c r="Q232" i="1"/>
  <c r="Q258" i="1"/>
  <c r="Q52" i="1"/>
  <c r="Q37" i="1"/>
  <c r="Q58" i="1"/>
  <c r="Q19" i="1"/>
  <c r="Q54" i="1"/>
  <c r="Q38" i="1"/>
  <c r="Q53" i="1"/>
  <c r="Q17" i="1"/>
  <c r="Q42" i="1"/>
  <c r="Q50" i="1"/>
  <c r="Q18" i="1"/>
  <c r="Q193" i="1"/>
  <c r="Q225" i="1"/>
  <c r="Q257" i="1"/>
  <c r="Q289" i="1"/>
  <c r="Q195" i="1"/>
  <c r="Q259" i="1"/>
  <c r="Q291" i="1"/>
  <c r="Q268" i="1"/>
  <c r="Q210" i="1"/>
  <c r="Q274" i="1"/>
  <c r="Q306" i="1"/>
  <c r="Q228" i="1"/>
  <c r="Q205" i="1"/>
  <c r="Q237" i="1"/>
  <c r="Q303" i="1"/>
  <c r="Q212" i="1"/>
  <c r="Q270" i="1"/>
  <c r="Q302" i="1"/>
  <c r="Q231" i="1"/>
  <c r="Q295" i="1"/>
  <c r="Q304" i="1"/>
  <c r="Q284" i="1"/>
  <c r="Q250" i="1"/>
  <c r="Q213" i="1"/>
  <c r="Q277" i="1"/>
  <c r="Q309" i="1"/>
  <c r="Q255" i="1"/>
  <c r="Q244" i="1"/>
  <c r="Q246" i="1"/>
  <c r="Q248" i="1"/>
  <c r="Q13" i="1"/>
  <c r="Q48" i="1"/>
  <c r="Q57" i="1"/>
  <c r="Q27" i="1"/>
  <c r="Q14" i="1"/>
  <c r="Q49" i="1"/>
  <c r="Q56" i="1"/>
  <c r="Q25" i="1"/>
  <c r="Q41" i="1"/>
  <c r="Q20" i="1"/>
  <c r="Q23" i="1"/>
  <c r="Q34" i="1"/>
  <c r="Q201" i="1"/>
  <c r="Q233" i="1"/>
  <c r="Q265" i="1"/>
  <c r="Q297" i="1"/>
  <c r="Q203" i="1"/>
  <c r="Q235" i="1"/>
  <c r="Q267" i="1"/>
  <c r="Q299" i="1"/>
  <c r="Q300" i="1"/>
  <c r="Q218" i="1"/>
  <c r="Q282" i="1"/>
  <c r="Q314" i="1"/>
  <c r="Q260" i="1"/>
  <c r="Q245" i="1"/>
  <c r="Q200" i="1"/>
  <c r="Q264" i="1"/>
  <c r="Q214" i="1"/>
  <c r="Q278" i="1"/>
  <c r="Q310" i="1"/>
  <c r="Q247" i="1"/>
  <c r="Q311" i="1"/>
  <c r="Q312" i="1"/>
  <c r="Q308" i="1"/>
  <c r="Q12" i="1"/>
  <c r="G308" i="2"/>
  <c r="G300" i="2"/>
  <c r="G284" i="2"/>
  <c r="G276" i="2"/>
  <c r="G55" i="2"/>
  <c r="G307" i="2"/>
  <c r="G299" i="2"/>
  <c r="G291" i="2"/>
  <c r="G283" i="2"/>
  <c r="G275" i="2"/>
  <c r="G62" i="2"/>
  <c r="G54" i="2"/>
  <c r="G297" i="2"/>
  <c r="G304" i="2"/>
  <c r="G296" i="2"/>
  <c r="G288" i="2"/>
  <c r="G280" i="2"/>
  <c r="G272" i="2"/>
  <c r="G59" i="2"/>
  <c r="G303" i="2"/>
  <c r="G295" i="2"/>
  <c r="G287" i="2"/>
  <c r="G279" i="2"/>
  <c r="G271" i="2"/>
  <c r="G58" i="2"/>
  <c r="G292" i="2"/>
  <c r="G268" i="2"/>
  <c r="G306" i="2"/>
  <c r="G298" i="2"/>
  <c r="G290" i="2"/>
  <c r="G282" i="2"/>
  <c r="G274" i="2"/>
  <c r="G61" i="2"/>
  <c r="G53" i="2"/>
  <c r="G305" i="2"/>
  <c r="G289" i="2"/>
  <c r="G281" i="2"/>
  <c r="G273" i="2"/>
  <c r="G60" i="2"/>
  <c r="G302" i="2"/>
  <c r="G294" i="2"/>
  <c r="G286" i="2"/>
  <c r="G278" i="2"/>
  <c r="G270" i="2"/>
  <c r="G57" i="2"/>
  <c r="G301" i="2"/>
  <c r="G293" i="2"/>
  <c r="G285" i="2"/>
  <c r="G277" i="2"/>
  <c r="G269" i="2"/>
  <c r="G56" i="2"/>
  <c r="G178" i="2"/>
  <c r="G106" i="2"/>
  <c r="G98" i="2"/>
  <c r="G226" i="2"/>
  <c r="G162" i="2"/>
  <c r="G218" i="2"/>
  <c r="G154" i="2"/>
  <c r="G90" i="2"/>
  <c r="G82" i="2"/>
  <c r="G202" i="2"/>
  <c r="G69" i="2"/>
  <c r="G242" i="2"/>
  <c r="G234" i="2"/>
  <c r="G210" i="2"/>
  <c r="G266" i="2"/>
  <c r="G138" i="2"/>
  <c r="G258" i="2"/>
  <c r="G194" i="2"/>
  <c r="G130" i="2"/>
  <c r="G66" i="2"/>
  <c r="G77" i="2"/>
  <c r="G114" i="2"/>
  <c r="G170" i="2"/>
  <c r="G146" i="2"/>
  <c r="G74" i="2"/>
  <c r="G250" i="2"/>
  <c r="G186" i="2"/>
  <c r="G122" i="2"/>
  <c r="G85" i="2"/>
  <c r="G93" i="2"/>
  <c r="G101" i="2"/>
  <c r="G109" i="2"/>
  <c r="G117" i="2"/>
  <c r="G125" i="2"/>
  <c r="G133" i="2"/>
  <c r="G141" i="2"/>
  <c r="G149" i="2"/>
  <c r="G157" i="2"/>
  <c r="G165" i="2"/>
  <c r="G173" i="2"/>
  <c r="G181" i="2"/>
  <c r="G189" i="2"/>
  <c r="G197" i="2"/>
  <c r="G205" i="2"/>
  <c r="G213" i="2"/>
  <c r="G221" i="2"/>
  <c r="G229" i="2"/>
  <c r="G237" i="2"/>
  <c r="G245" i="2"/>
  <c r="G253" i="2"/>
  <c r="G261" i="2"/>
  <c r="G265" i="2"/>
  <c r="G257" i="2"/>
  <c r="G249" i="2"/>
  <c r="G241" i="2"/>
  <c r="G233" i="2"/>
  <c r="G225" i="2"/>
  <c r="G217" i="2"/>
  <c r="G209" i="2"/>
  <c r="G201" i="2"/>
  <c r="G193" i="2"/>
  <c r="G185" i="2"/>
  <c r="G177" i="2"/>
  <c r="G169" i="2"/>
  <c r="G161" i="2"/>
  <c r="G153" i="2"/>
  <c r="G145" i="2"/>
  <c r="G137" i="2"/>
  <c r="G129" i="2"/>
  <c r="G121" i="2"/>
  <c r="G113" i="2"/>
  <c r="G105" i="2"/>
  <c r="G97" i="2"/>
  <c r="G89" i="2"/>
  <c r="G81" i="2"/>
  <c r="G73" i="2"/>
  <c r="G65" i="2"/>
  <c r="G70" i="2"/>
  <c r="G78" i="2"/>
  <c r="G86" i="2"/>
  <c r="G94" i="2"/>
  <c r="G102" i="2"/>
  <c r="G110" i="2"/>
  <c r="G118" i="2"/>
  <c r="G126" i="2"/>
  <c r="G134" i="2"/>
  <c r="G142" i="2"/>
  <c r="G150" i="2"/>
  <c r="G158" i="2"/>
  <c r="G166" i="2"/>
  <c r="G174" i="2"/>
  <c r="G182" i="2"/>
  <c r="G190" i="2"/>
  <c r="G198" i="2"/>
  <c r="G206" i="2"/>
  <c r="G214" i="2"/>
  <c r="G222" i="2"/>
  <c r="G230" i="2"/>
  <c r="G238" i="2"/>
  <c r="G246" i="2"/>
  <c r="G254" i="2"/>
  <c r="G262" i="2"/>
  <c r="G256" i="2"/>
  <c r="G224" i="2"/>
  <c r="G184" i="2"/>
  <c r="G144" i="2"/>
  <c r="G112" i="2"/>
  <c r="G72" i="2"/>
  <c r="G71" i="2"/>
  <c r="G95" i="2"/>
  <c r="G151" i="2"/>
  <c r="G191" i="2"/>
  <c r="G239" i="2"/>
  <c r="G255" i="2"/>
  <c r="G247" i="2"/>
  <c r="G231" i="2"/>
  <c r="G223" i="2"/>
  <c r="G215" i="2"/>
  <c r="G207" i="2"/>
  <c r="G199" i="2"/>
  <c r="G183" i="2"/>
  <c r="G175" i="2"/>
  <c r="G167" i="2"/>
  <c r="G159" i="2"/>
  <c r="G143" i="2"/>
  <c r="G135" i="2"/>
  <c r="G127" i="2"/>
  <c r="G119" i="2"/>
  <c r="G111" i="2"/>
  <c r="G103" i="2"/>
  <c r="G87" i="2"/>
  <c r="G79" i="2"/>
  <c r="G63" i="2"/>
  <c r="G64" i="2"/>
  <c r="G80" i="2"/>
  <c r="G88" i="2"/>
  <c r="G96" i="2"/>
  <c r="G104" i="2"/>
  <c r="G120" i="2"/>
  <c r="G128" i="2"/>
  <c r="G136" i="2"/>
  <c r="G152" i="2"/>
  <c r="G160" i="2"/>
  <c r="G168" i="2"/>
  <c r="G176" i="2"/>
  <c r="G192" i="2"/>
  <c r="G200" i="2"/>
  <c r="G208" i="2"/>
  <c r="G216" i="2"/>
  <c r="G232" i="2"/>
  <c r="G240" i="2"/>
  <c r="G248" i="2"/>
  <c r="G264" i="2"/>
  <c r="G263" i="2"/>
  <c r="G260" i="2"/>
  <c r="G252" i="2"/>
  <c r="G244" i="2"/>
  <c r="G236" i="2"/>
  <c r="G228" i="2"/>
  <c r="G220" i="2"/>
  <c r="G212" i="2"/>
  <c r="G204" i="2"/>
  <c r="G196" i="2"/>
  <c r="G188" i="2"/>
  <c r="G180" i="2"/>
  <c r="G172" i="2"/>
  <c r="G164" i="2"/>
  <c r="G156" i="2"/>
  <c r="G148" i="2"/>
  <c r="G140" i="2"/>
  <c r="G132" i="2"/>
  <c r="G124" i="2"/>
  <c r="G116" i="2"/>
  <c r="G108" i="2"/>
  <c r="G100" i="2"/>
  <c r="G92" i="2"/>
  <c r="G84" i="2"/>
  <c r="G76" i="2"/>
  <c r="G68" i="2"/>
  <c r="G67" i="2"/>
  <c r="G75" i="2"/>
  <c r="G83" i="2"/>
  <c r="G91" i="2"/>
  <c r="G99" i="2"/>
  <c r="G107" i="2"/>
  <c r="G115" i="2"/>
  <c r="G123" i="2"/>
  <c r="G131" i="2"/>
  <c r="G139" i="2"/>
  <c r="G147" i="2"/>
  <c r="G155" i="2"/>
  <c r="G163" i="2"/>
  <c r="G171" i="2"/>
  <c r="G179" i="2"/>
  <c r="G187" i="2"/>
  <c r="G195" i="2"/>
  <c r="G203" i="2"/>
  <c r="G211" i="2"/>
  <c r="G219" i="2"/>
  <c r="G227" i="2"/>
  <c r="G235" i="2"/>
  <c r="G243" i="2"/>
  <c r="G251" i="2"/>
  <c r="G259" i="2"/>
  <c r="G267" i="2"/>
  <c r="Q11" i="1"/>
  <c r="O4" i="1"/>
  <c r="Q315" i="1"/>
  <c r="H321" i="1"/>
  <c r="O6" i="1"/>
  <c r="O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_m0nGo_</author>
  </authors>
  <commentList>
    <comment ref="B309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ZeiileWichtig für den Fall der Ausblendung über das Feld Q damit Preis = 0 wird und kein Fehler entsteht</t>
        </r>
      </text>
    </comment>
  </commentList>
</comments>
</file>

<file path=xl/sharedStrings.xml><?xml version="1.0" encoding="utf-8"?>
<sst xmlns="http://schemas.openxmlformats.org/spreadsheetml/2006/main" count="1573" uniqueCount="540">
  <si>
    <t>Preis</t>
    <phoneticPr fontId="10" type="noConversion"/>
  </si>
  <si>
    <t>Gewicht</t>
    <phoneticPr fontId="10" type="noConversion"/>
  </si>
  <si>
    <t>kg</t>
    <phoneticPr fontId="10" type="noConversion"/>
  </si>
  <si>
    <t xml:space="preserve">Notes: </t>
  </si>
  <si>
    <t>SETS</t>
    <phoneticPr fontId="10" type="noConversion"/>
  </si>
  <si>
    <t>SPAX</t>
    <phoneticPr fontId="10" type="noConversion"/>
  </si>
  <si>
    <t>ON:</t>
  </si>
  <si>
    <t>Date:</t>
  </si>
  <si>
    <t>Description</t>
  </si>
  <si>
    <t>Weight (kg)</t>
  </si>
  <si>
    <t>Brutto</t>
  </si>
  <si>
    <t>Order</t>
  </si>
  <si>
    <t>WHITE</t>
  </si>
  <si>
    <t>BLACK</t>
  </si>
  <si>
    <t>BLUE</t>
  </si>
  <si>
    <t>RED</t>
  </si>
  <si>
    <t>GREEN</t>
  </si>
  <si>
    <t>ORANGE</t>
  </si>
  <si>
    <t>﻿210 250</t>
  </si>
  <si>
    <t>﻿210 251</t>
  </si>
  <si>
    <t>210 252</t>
  </si>
  <si>
    <t>210 253</t>
  </si>
  <si>
    <t>210 254</t>
  </si>
  <si>
    <t>210 255</t>
  </si>
  <si>
    <t>210 256</t>
  </si>
  <si>
    <t>210 257</t>
  </si>
  <si>
    <t>210 202</t>
  </si>
  <si>
    <t>210 203</t>
  </si>
  <si>
    <t>210 204</t>
  </si>
  <si>
    <t>210 205</t>
  </si>
  <si>
    <t>210 206</t>
  </si>
  <si>
    <t>210 207</t>
  </si>
  <si>
    <t>210 208</t>
  </si>
  <si>
    <t>210 209</t>
  </si>
  <si>
    <t>210 216</t>
  </si>
  <si>
    <t>210 217</t>
  </si>
  <si>
    <t>210 218</t>
  </si>
  <si>
    <t>210 219</t>
  </si>
  <si>
    <t>210 220</t>
  </si>
  <si>
    <t>210 221</t>
  </si>
  <si>
    <t>210 222</t>
  </si>
  <si>
    <t>210 223</t>
  </si>
  <si>
    <t>210 224</t>
  </si>
  <si>
    <t>210 225</t>
  </si>
  <si>
    <t>210 226</t>
  </si>
  <si>
    <t>210 227</t>
  </si>
  <si>
    <t>210 228</t>
  </si>
  <si>
    <t>210 229</t>
  </si>
  <si>
    <t>210 230</t>
  </si>
  <si>
    <t>210 231</t>
  </si>
  <si>
    <t>210 232</t>
  </si>
  <si>
    <t>210 233</t>
  </si>
  <si>
    <t>210 234</t>
  </si>
  <si>
    <t>210 235</t>
  </si>
  <si>
    <t>210 236</t>
  </si>
  <si>
    <t>210 237</t>
  </si>
  <si>
    <t>210 238</t>
  </si>
  <si>
    <t>210 239</t>
  </si>
  <si>
    <t>210 240</t>
  </si>
  <si>
    <t>210 241</t>
  </si>
  <si>
    <t>210 242</t>
  </si>
  <si>
    <t>210 243</t>
  </si>
  <si>
    <t>210 244</t>
  </si>
  <si>
    <t>210 245</t>
  </si>
  <si>
    <t>210 246</t>
  </si>
  <si>
    <t>210 247</t>
  </si>
  <si>
    <t>210 248</t>
  </si>
  <si>
    <t>Volumes</t>
  </si>
  <si>
    <t>Hardmoves 7 - Cover</t>
  </si>
  <si>
    <t>﻿Hardmoves 1 - Base Big</t>
  </si>
  <si>
    <t>Hardmoves 2 - Base Small</t>
  </si>
  <si>
    <t>Hardmoves 3 - Tip Connection Small</t>
  </si>
  <si>
    <t>Hardmoves 4 - Tip Connection Big</t>
  </si>
  <si>
    <t>Gonzo 1</t>
  </si>
  <si>
    <t>Gonzo 2</t>
  </si>
  <si>
    <t>Gonzo 3</t>
  </si>
  <si>
    <t>Gonzo 4-400</t>
  </si>
  <si>
    <t>Gonzo 5-400</t>
  </si>
  <si>
    <t>Gonzo 6-400</t>
  </si>
  <si>
    <t>Gonzo 7-400</t>
  </si>
  <si>
    <t>Gonzo 8-400</t>
  </si>
  <si>
    <t>Gonzo 9-400</t>
  </si>
  <si>
    <t>Gonzo 10-400</t>
  </si>
  <si>
    <t>Gonzo 11-400</t>
  </si>
  <si>
    <t>Gonzo 12-400</t>
  </si>
  <si>
    <t>Gonzo 13-400</t>
  </si>
  <si>
    <t>Gonzo 4-600</t>
  </si>
  <si>
    <t>Gonzo 5-600</t>
  </si>
  <si>
    <t>Gonzo 6-600</t>
  </si>
  <si>
    <t>Gonzo 7-600</t>
  </si>
  <si>
    <t>Gonzo 8-600</t>
  </si>
  <si>
    <t>Gonzo 9-600</t>
  </si>
  <si>
    <t>Gonzo 10-600</t>
  </si>
  <si>
    <t>Gonzo 11-600</t>
  </si>
  <si>
    <t>Gonzo 12-600</t>
  </si>
  <si>
    <t>Gonzo 13-600</t>
  </si>
  <si>
    <t>Gonzo 14 (Drachen 1200V1)</t>
  </si>
  <si>
    <t>Gonzo 15 (Drachen 1200V2)</t>
  </si>
  <si>
    <t>Gonzo 16 (Drachen 1600V1)</t>
  </si>
  <si>
    <t>Gonzo 17 (Lyonstep Small)</t>
  </si>
  <si>
    <t>Gonzo 18 (Lyonstep Large)</t>
  </si>
  <si>
    <t>Hueco 1 (Kleber 5)</t>
  </si>
  <si>
    <t>Hueco 2 (Kleber 6)</t>
  </si>
  <si>
    <t>Hueco 3 (Kleber 7)</t>
  </si>
  <si>
    <t>Hueco 4 (Kleber 8)</t>
  </si>
  <si>
    <t>Hueco 5 (Kleber 9)</t>
  </si>
  <si>
    <t>Weight</t>
  </si>
  <si>
    <t>Weight (total)</t>
  </si>
  <si>
    <t>ANTHRACITE</t>
  </si>
  <si>
    <t>GREY</t>
  </si>
  <si>
    <t>Total volumes per color</t>
  </si>
  <si>
    <t>T-WALL VOLUMES</t>
  </si>
  <si>
    <t>TW M1</t>
  </si>
  <si>
    <t>TW M2</t>
  </si>
  <si>
    <t>TW M3</t>
  </si>
  <si>
    <t>TW M4</t>
  </si>
  <si>
    <t>TW M5</t>
  </si>
  <si>
    <t>TW M6</t>
  </si>
  <si>
    <t>TW M7</t>
  </si>
  <si>
    <t>TW M8</t>
  </si>
  <si>
    <t>Hardmoves 5 - Point Top</t>
  </si>
  <si>
    <t>Hardmoves 6 - Point Top Cut</t>
  </si>
  <si>
    <t>Total volumes</t>
  </si>
  <si>
    <t>Safetyline*</t>
  </si>
  <si>
    <t>NO</t>
  </si>
  <si>
    <t>YES</t>
  </si>
  <si>
    <t>Select</t>
  </si>
  <si>
    <t>*</t>
  </si>
  <si>
    <t>Wenn hier 1 dann optional dann wird berücksichtigt +4,5€ bei YES</t>
  </si>
  <si>
    <t>Safety line*</t>
  </si>
  <si>
    <t>*If optional safety line is selected extra charge of 4,5€ is calculated</t>
  </si>
  <si>
    <t/>
  </si>
  <si>
    <t>Leerzeile für Q=1</t>
  </si>
  <si>
    <t>RAL 9003</t>
  </si>
  <si>
    <t>RAL 7016</t>
  </si>
  <si>
    <t>RAL 2004</t>
  </si>
  <si>
    <t>Hardmoves Set (9 Volumes)</t>
  </si>
  <si>
    <t>Art.-No.</t>
  </si>
  <si>
    <t>RAL 3020</t>
  </si>
  <si>
    <t>RAL 5015</t>
  </si>
  <si>
    <t>RAL 6029</t>
  </si>
  <si>
    <t>22_01_11</t>
  </si>
  <si>
    <t xml:space="preserve">Customer: </t>
  </si>
  <si>
    <t>Fuego S1-1</t>
  </si>
  <si>
    <t>Fuego S1-2</t>
  </si>
  <si>
    <t>Fuego S1-3</t>
  </si>
  <si>
    <t>Fuego S1-4</t>
  </si>
  <si>
    <t>Fuego S1-5</t>
  </si>
  <si>
    <t>Fuego S1-6</t>
  </si>
  <si>
    <t>Fuego S1-7</t>
  </si>
  <si>
    <t>Fuego S1-8</t>
  </si>
  <si>
    <t>Fuego S1-9</t>
  </si>
  <si>
    <t>Fuego S1-10</t>
  </si>
  <si>
    <t>Chimpilu S2-1</t>
  </si>
  <si>
    <t>Chimpilu S2-2</t>
  </si>
  <si>
    <t>Chimpilu S2-3</t>
  </si>
  <si>
    <t>Chimpilu S2-4</t>
  </si>
  <si>
    <t>Chimpilu S2-5</t>
  </si>
  <si>
    <t>Chimpilu S2-6</t>
  </si>
  <si>
    <t>Chimpilu S2-7</t>
  </si>
  <si>
    <t>Chimpilu S2-8</t>
  </si>
  <si>
    <t>Dunas S3-1</t>
  </si>
  <si>
    <t>Dunas S3-2</t>
  </si>
  <si>
    <t>Dunas S3-3</t>
  </si>
  <si>
    <t>Dunas S3-4</t>
  </si>
  <si>
    <t>Dunas S3-5</t>
  </si>
  <si>
    <t>Dunas S3-6</t>
  </si>
  <si>
    <t>Dunas S3-7</t>
  </si>
  <si>
    <t>Dunas S3-8</t>
  </si>
  <si>
    <t>Llano S4-1</t>
  </si>
  <si>
    <t>Llano S4-2</t>
  </si>
  <si>
    <t>Llano S4-3</t>
  </si>
  <si>
    <t>Llano S4-4</t>
  </si>
  <si>
    <t>Llano S4-5</t>
  </si>
  <si>
    <t>Llano S4-6</t>
  </si>
  <si>
    <t>Llano S4-7</t>
  </si>
  <si>
    <t>Llano S4-8</t>
  </si>
  <si>
    <t>Olas S5-1</t>
  </si>
  <si>
    <t>Olas S5-2</t>
  </si>
  <si>
    <t>Olas S5-3</t>
  </si>
  <si>
    <t>Olas S5-4</t>
  </si>
  <si>
    <t>Olas S5-5</t>
  </si>
  <si>
    <t>Olas S5-6</t>
  </si>
  <si>
    <t>Olas S5-7</t>
  </si>
  <si>
    <t>Olas S5-8</t>
  </si>
  <si>
    <t>Montserrat S6-1</t>
  </si>
  <si>
    <t>Montserrat S6-2</t>
  </si>
  <si>
    <t>Montserrat S6-3</t>
  </si>
  <si>
    <t>Montserrat S6-4</t>
  </si>
  <si>
    <t>Montserrat S6-6</t>
  </si>
  <si>
    <t>Montserrat S6-7</t>
  </si>
  <si>
    <t>Montserrat S6-8</t>
  </si>
  <si>
    <t>Arcoiris S7-1</t>
  </si>
  <si>
    <t>Arcoiris S7-2</t>
  </si>
  <si>
    <t>Arcoiris S7-3</t>
  </si>
  <si>
    <t>Arcoiris S7-4</t>
  </si>
  <si>
    <t>Arcoiris S7-5</t>
  </si>
  <si>
    <t>Arcoiris S7-6</t>
  </si>
  <si>
    <t>Arcoiris S7-7</t>
  </si>
  <si>
    <t>Arcoiris S7-8</t>
  </si>
  <si>
    <t>Spider S8-1</t>
  </si>
  <si>
    <t>Spider S8-2</t>
  </si>
  <si>
    <t>Spider S8-3</t>
  </si>
  <si>
    <t>Spider S8-4</t>
  </si>
  <si>
    <t>Spider S8-5</t>
  </si>
  <si>
    <t>Spider S8-6</t>
  </si>
  <si>
    <t>Spider S8-7</t>
  </si>
  <si>
    <t>Spider S8-8</t>
  </si>
  <si>
    <t>Aire30 S9-1</t>
  </si>
  <si>
    <t>Aire30 S9-2</t>
  </si>
  <si>
    <t>Aire30 S9-3</t>
  </si>
  <si>
    <t>Aire30 S9-4</t>
  </si>
  <si>
    <t>Aire30 S9-5</t>
  </si>
  <si>
    <t>Aire30 S9-6</t>
  </si>
  <si>
    <t>Aire30 S9-7</t>
  </si>
  <si>
    <t>Aire30 S9-8</t>
  </si>
  <si>
    <t>Aire40 S10-1</t>
  </si>
  <si>
    <t>Aire40 S10-2</t>
  </si>
  <si>
    <t>Aire40 S10-3</t>
  </si>
  <si>
    <t>Aire40 S10-4</t>
  </si>
  <si>
    <t>Aire40 S10-5</t>
  </si>
  <si>
    <t>Aire40 S10-6</t>
  </si>
  <si>
    <t>Aire40 S10-7</t>
  </si>
  <si>
    <t>Aire40 S10-8</t>
  </si>
  <si>
    <t>Aire40 S10-9</t>
  </si>
  <si>
    <t>Aire40 S10-10</t>
  </si>
  <si>
    <t>Aire50 S11-1</t>
  </si>
  <si>
    <t>Aire50 S11-2</t>
  </si>
  <si>
    <t>Aire50 S11-3</t>
  </si>
  <si>
    <t>Aire50 S11-4</t>
  </si>
  <si>
    <t>Aire50 S11-5</t>
  </si>
  <si>
    <t>Aire50 S11-6</t>
  </si>
  <si>
    <t>Aire50 S11-7</t>
  </si>
  <si>
    <t>Aire50 S11-8</t>
  </si>
  <si>
    <t>Viento S12-1</t>
  </si>
  <si>
    <t>Viento S12-2</t>
  </si>
  <si>
    <t>Viento S12-3</t>
  </si>
  <si>
    <t>Viento S12-4</t>
  </si>
  <si>
    <t>Viento S12-5</t>
  </si>
  <si>
    <t>Viento S12-6</t>
  </si>
  <si>
    <t>Viento S12-7</t>
  </si>
  <si>
    <t>Viento S12-8</t>
  </si>
  <si>
    <t>Brisa S13-1</t>
  </si>
  <si>
    <t>Brisa S13-2</t>
  </si>
  <si>
    <t>Brisa S13-3</t>
  </si>
  <si>
    <t>Brisa S13-4</t>
  </si>
  <si>
    <t>Brisa S13-5</t>
  </si>
  <si>
    <t>Brisa S13-6</t>
  </si>
  <si>
    <t>Brisa S13-7</t>
  </si>
  <si>
    <t>Brisa S13-8</t>
  </si>
  <si>
    <t>Lava S14-1</t>
  </si>
  <si>
    <t>Lava S14-2</t>
  </si>
  <si>
    <t>Lava S14-3</t>
  </si>
  <si>
    <t>Lava S14-4</t>
  </si>
  <si>
    <t>Lava S14-5</t>
  </si>
  <si>
    <t>Lava S14-6</t>
  </si>
  <si>
    <t>Lava S14-7</t>
  </si>
  <si>
    <t>Lava S14-8</t>
  </si>
  <si>
    <t>Volcano S15-1</t>
  </si>
  <si>
    <t>Volcano S15-2</t>
  </si>
  <si>
    <t>Volcano S15-3</t>
  </si>
  <si>
    <t>Volcano S15-4</t>
  </si>
  <si>
    <t>Volcano S15-5</t>
  </si>
  <si>
    <t>Volcano S15-6</t>
  </si>
  <si>
    <t>Volcano S15-7</t>
  </si>
  <si>
    <t>Volcano S15-8</t>
  </si>
  <si>
    <t>Volcano S15-9</t>
  </si>
  <si>
    <t>Volcano S15-10</t>
  </si>
  <si>
    <t>Crater S16-1</t>
  </si>
  <si>
    <t>Crater S16-2</t>
  </si>
  <si>
    <t>Crater S16-3</t>
  </si>
  <si>
    <t>Crater S16-4</t>
  </si>
  <si>
    <t>Crater S16-5</t>
  </si>
  <si>
    <t>Crater S16-6</t>
  </si>
  <si>
    <t>Crater S16-7</t>
  </si>
  <si>
    <t>Crater S16-8</t>
  </si>
  <si>
    <t>T-Nuts</t>
  </si>
  <si>
    <t>210 501 C</t>
  </si>
  <si>
    <t>210 502 C</t>
  </si>
  <si>
    <t>210 503 C</t>
  </si>
  <si>
    <t>210 503 I</t>
  </si>
  <si>
    <t>Edition</t>
  </si>
  <si>
    <t>210 504 C</t>
  </si>
  <si>
    <t>210 504 I</t>
  </si>
  <si>
    <t>210 505 C</t>
  </si>
  <si>
    <t>210 505 I</t>
  </si>
  <si>
    <t>210 506 C</t>
  </si>
  <si>
    <t>210 506 I</t>
  </si>
  <si>
    <t>210 507 C</t>
  </si>
  <si>
    <t>210 507 I</t>
  </si>
  <si>
    <t>210 508 C</t>
  </si>
  <si>
    <t>210 508 I</t>
  </si>
  <si>
    <t>210 509 C</t>
  </si>
  <si>
    <t>210 509 I</t>
  </si>
  <si>
    <t>210 510 C</t>
  </si>
  <si>
    <t>210 510 I</t>
  </si>
  <si>
    <t>210 511 C</t>
  </si>
  <si>
    <t>210 512 C</t>
  </si>
  <si>
    <t>210 513 C</t>
  </si>
  <si>
    <t>210 513 I</t>
  </si>
  <si>
    <t>210 514 C</t>
  </si>
  <si>
    <t>210 514 I</t>
  </si>
  <si>
    <t>210 515 C</t>
  </si>
  <si>
    <t>210 515 I</t>
  </si>
  <si>
    <t>210 516 C</t>
  </si>
  <si>
    <t>210 516 I</t>
  </si>
  <si>
    <t>210 517 C</t>
  </si>
  <si>
    <t>210 517 I</t>
  </si>
  <si>
    <t>210 518 C</t>
  </si>
  <si>
    <t>210 518 I</t>
  </si>
  <si>
    <t>210 521 C</t>
  </si>
  <si>
    <t>210 522 C</t>
  </si>
  <si>
    <t>210 523 C</t>
  </si>
  <si>
    <t>210 523 I</t>
  </si>
  <si>
    <t>210 524 C</t>
  </si>
  <si>
    <t>210 524 I</t>
  </si>
  <si>
    <t>210 525 C</t>
  </si>
  <si>
    <t>210 525 I</t>
  </si>
  <si>
    <t>210 526 C</t>
  </si>
  <si>
    <t>210 526 I</t>
  </si>
  <si>
    <t>210 527 C</t>
  </si>
  <si>
    <t>210 527 I</t>
  </si>
  <si>
    <t>210 528 C</t>
  </si>
  <si>
    <t>210 528 I</t>
  </si>
  <si>
    <t>210 531 C</t>
  </si>
  <si>
    <t>210 532 C</t>
  </si>
  <si>
    <t>210 533 C</t>
  </si>
  <si>
    <t>210 533 I</t>
  </si>
  <si>
    <t>210 534 C</t>
  </si>
  <si>
    <t>210 534 I</t>
  </si>
  <si>
    <t>210 535 C</t>
  </si>
  <si>
    <t>210 535 I</t>
  </si>
  <si>
    <t>210 536 C</t>
  </si>
  <si>
    <t>210 536 I</t>
  </si>
  <si>
    <t>210 537 C</t>
  </si>
  <si>
    <t>210 537 I</t>
  </si>
  <si>
    <t>210 538 C</t>
  </si>
  <si>
    <t>210 538 I</t>
  </si>
  <si>
    <t>210 541 C</t>
  </si>
  <si>
    <t>210 541 I</t>
  </si>
  <si>
    <t>210 542 C</t>
  </si>
  <si>
    <t>210 542 I</t>
  </si>
  <si>
    <t>210 543 C</t>
  </si>
  <si>
    <t>210 543 I</t>
  </si>
  <si>
    <t>210 544 C</t>
  </si>
  <si>
    <t>210 544 I</t>
  </si>
  <si>
    <t>210 545 C</t>
  </si>
  <si>
    <t>210 545 I</t>
  </si>
  <si>
    <t>210 546 C</t>
  </si>
  <si>
    <t>210 546 I</t>
  </si>
  <si>
    <t>210 547 C</t>
  </si>
  <si>
    <t>210 547 I</t>
  </si>
  <si>
    <t>210 548 C</t>
  </si>
  <si>
    <t>210 548 I</t>
  </si>
  <si>
    <t>210 551 C</t>
  </si>
  <si>
    <t>210 551 I</t>
  </si>
  <si>
    <t>210 552 C</t>
  </si>
  <si>
    <t>210 552 I</t>
  </si>
  <si>
    <t>210 553 C</t>
  </si>
  <si>
    <t>210 553 I</t>
  </si>
  <si>
    <t>210 554 C</t>
  </si>
  <si>
    <t>210 554 I</t>
  </si>
  <si>
    <t>210 555 C</t>
  </si>
  <si>
    <t>210 555 I</t>
  </si>
  <si>
    <t>210 556 C</t>
  </si>
  <si>
    <t>210 556 I</t>
  </si>
  <si>
    <t>210 557 C</t>
  </si>
  <si>
    <t>210 557 I</t>
  </si>
  <si>
    <t>210 558 C</t>
  </si>
  <si>
    <t>210 558 I</t>
  </si>
  <si>
    <t>210 561 C</t>
  </si>
  <si>
    <t>210 561 I</t>
  </si>
  <si>
    <t>210 562 C</t>
  </si>
  <si>
    <t>210 562 I</t>
  </si>
  <si>
    <t>210 563 C</t>
  </si>
  <si>
    <t>210 563 I</t>
  </si>
  <si>
    <t>210 564 C</t>
  </si>
  <si>
    <t>210 564 I</t>
  </si>
  <si>
    <t>210 565 C</t>
  </si>
  <si>
    <t>210 565 I</t>
  </si>
  <si>
    <t>210 566 C</t>
  </si>
  <si>
    <t>210 566 I</t>
  </si>
  <si>
    <t>210 567 C</t>
  </si>
  <si>
    <t>210 567 I</t>
  </si>
  <si>
    <t>210 568 C</t>
  </si>
  <si>
    <t>210 568 I</t>
  </si>
  <si>
    <t>210 571 C</t>
  </si>
  <si>
    <t>210 572 C</t>
  </si>
  <si>
    <t>210 573 C</t>
  </si>
  <si>
    <t>210 574 C</t>
  </si>
  <si>
    <t>210 575 C</t>
  </si>
  <si>
    <t>210 575 I</t>
  </si>
  <si>
    <t>210 576 C</t>
  </si>
  <si>
    <t>210 576 I</t>
  </si>
  <si>
    <t>210 577 C</t>
  </si>
  <si>
    <t>210 577 I</t>
  </si>
  <si>
    <t>210 578 C</t>
  </si>
  <si>
    <t>210 578 I</t>
  </si>
  <si>
    <t>210 581 C</t>
  </si>
  <si>
    <t>210 581 I</t>
  </si>
  <si>
    <t>210 582 C</t>
  </si>
  <si>
    <t>210 582 I</t>
  </si>
  <si>
    <t>210 583 C</t>
  </si>
  <si>
    <t>210 583 I</t>
  </si>
  <si>
    <t>210 584 C</t>
  </si>
  <si>
    <t>210 584 I</t>
  </si>
  <si>
    <t>210 585 C</t>
  </si>
  <si>
    <t>210 585 I</t>
  </si>
  <si>
    <t>210 586 C</t>
  </si>
  <si>
    <t>210 586 I</t>
  </si>
  <si>
    <t>210 587 C</t>
  </si>
  <si>
    <t>210 587 I</t>
  </si>
  <si>
    <t>210 588 C</t>
  </si>
  <si>
    <t>210 588 I</t>
  </si>
  <si>
    <t>210 591 C</t>
  </si>
  <si>
    <t>210 591 I</t>
  </si>
  <si>
    <t>210 592 C</t>
  </si>
  <si>
    <t>210 592 I</t>
  </si>
  <si>
    <t>210 593 C</t>
  </si>
  <si>
    <t>210 593 I</t>
  </si>
  <si>
    <t>210 594 C</t>
  </si>
  <si>
    <t>210 594 I</t>
  </si>
  <si>
    <t>210 595 C</t>
  </si>
  <si>
    <t>210 595 I</t>
  </si>
  <si>
    <t>210 596 C</t>
  </si>
  <si>
    <t>210 596 I</t>
  </si>
  <si>
    <t>210 597 C</t>
  </si>
  <si>
    <t>210 597 I</t>
  </si>
  <si>
    <t>210 598 C</t>
  </si>
  <si>
    <t>210 598 I</t>
  </si>
  <si>
    <t>210 599 C</t>
  </si>
  <si>
    <t>210 599 I</t>
  </si>
  <si>
    <t>210 600 C</t>
  </si>
  <si>
    <t>210 600 I</t>
  </si>
  <si>
    <t>210 601 C</t>
  </si>
  <si>
    <t>210 601 I</t>
  </si>
  <si>
    <t>210 602 C</t>
  </si>
  <si>
    <t>210 602 I</t>
  </si>
  <si>
    <t>210 603 C</t>
  </si>
  <si>
    <t>210 603 I</t>
  </si>
  <si>
    <t>210 604 C</t>
  </si>
  <si>
    <t>210 604 I</t>
  </si>
  <si>
    <t>210 605 C</t>
  </si>
  <si>
    <t>210 605 I</t>
  </si>
  <si>
    <t>210 606 C</t>
  </si>
  <si>
    <t>210 606 I</t>
  </si>
  <si>
    <t>210 607 C</t>
  </si>
  <si>
    <t>210 607 I</t>
  </si>
  <si>
    <t>210 608 C</t>
  </si>
  <si>
    <t>210 608 I</t>
  </si>
  <si>
    <t>210 611 C</t>
  </si>
  <si>
    <t>210 611 I</t>
  </si>
  <si>
    <t>210 612 C</t>
  </si>
  <si>
    <t>210 612 I</t>
  </si>
  <si>
    <t>210 613 C</t>
  </si>
  <si>
    <t>210 613 I</t>
  </si>
  <si>
    <t>210 614 C</t>
  </si>
  <si>
    <t>210 614 I</t>
  </si>
  <si>
    <t>210 615 C</t>
  </si>
  <si>
    <t>210 615 I</t>
  </si>
  <si>
    <t>210 616 C</t>
  </si>
  <si>
    <t>210 616 I</t>
  </si>
  <si>
    <t>210 617 C</t>
  </si>
  <si>
    <t>210 617 I</t>
  </si>
  <si>
    <t>210 618 C</t>
  </si>
  <si>
    <t>210 618 I</t>
  </si>
  <si>
    <t>210 621 C</t>
  </si>
  <si>
    <t>210 621 I</t>
  </si>
  <si>
    <t>210 622 C</t>
  </si>
  <si>
    <t>210 622 I</t>
  </si>
  <si>
    <t>210 623 C</t>
  </si>
  <si>
    <t>210 623 I</t>
  </si>
  <si>
    <t>210 624 C</t>
  </si>
  <si>
    <t>210 624 I</t>
  </si>
  <si>
    <t>210 625 C</t>
  </si>
  <si>
    <t>210 625 I</t>
  </si>
  <si>
    <t>210 626 C</t>
  </si>
  <si>
    <t>210 626 I</t>
  </si>
  <si>
    <t>210 627 C</t>
  </si>
  <si>
    <t>210 627 I</t>
  </si>
  <si>
    <t>210 628 C</t>
  </si>
  <si>
    <t>210 628 I</t>
  </si>
  <si>
    <t>210 631 C</t>
  </si>
  <si>
    <t>210 631 I</t>
  </si>
  <si>
    <t>210 632 C</t>
  </si>
  <si>
    <t>210 632 I</t>
  </si>
  <si>
    <t>210 633 C</t>
  </si>
  <si>
    <t>210 633 I</t>
  </si>
  <si>
    <t>210 634 C</t>
  </si>
  <si>
    <t>210 634 I</t>
  </si>
  <si>
    <t>210 635 C</t>
  </si>
  <si>
    <t>210 635 I</t>
  </si>
  <si>
    <t>210 636 C</t>
  </si>
  <si>
    <t>210 636 I</t>
  </si>
  <si>
    <t>210 637 C</t>
  </si>
  <si>
    <t>210 637 I</t>
  </si>
  <si>
    <t>210 638 C</t>
  </si>
  <si>
    <t>210 638 I</t>
  </si>
  <si>
    <t>210 641 C</t>
  </si>
  <si>
    <t>210 641 I</t>
  </si>
  <si>
    <t>210 642 C</t>
  </si>
  <si>
    <t>210 642 I</t>
  </si>
  <si>
    <t>210 643 C</t>
  </si>
  <si>
    <t>210 643 I</t>
  </si>
  <si>
    <t>210 644 C</t>
  </si>
  <si>
    <t>210 644 I</t>
  </si>
  <si>
    <t>210 645 C</t>
  </si>
  <si>
    <t>210 645 I</t>
  </si>
  <si>
    <t>210 646 C</t>
  </si>
  <si>
    <t>210 646 I</t>
  </si>
  <si>
    <t>210 647 C</t>
  </si>
  <si>
    <t>210 647 I</t>
  </si>
  <si>
    <t>210 648 C</t>
  </si>
  <si>
    <t>210 648 I</t>
  </si>
  <si>
    <t>210 649 C</t>
  </si>
  <si>
    <t>210 649 I</t>
  </si>
  <si>
    <t>210 650 C</t>
  </si>
  <si>
    <t>210 650 I</t>
  </si>
  <si>
    <t>210 651 C</t>
  </si>
  <si>
    <t>210 651 I</t>
  </si>
  <si>
    <t>210 652 C</t>
  </si>
  <si>
    <t>210 652 I</t>
  </si>
  <si>
    <t>210 653 C</t>
  </si>
  <si>
    <t>210 653 I</t>
  </si>
  <si>
    <t>210 654 C</t>
  </si>
  <si>
    <t>210 654 I</t>
  </si>
  <si>
    <t>210 655 C</t>
  </si>
  <si>
    <t>210 655 I</t>
  </si>
  <si>
    <t>210 656 C</t>
  </si>
  <si>
    <t>210 656 I</t>
  </si>
  <si>
    <t>210 657 C</t>
  </si>
  <si>
    <t>210 657 I</t>
  </si>
  <si>
    <t>210 658 C</t>
  </si>
  <si>
    <t>210 658 I</t>
  </si>
  <si>
    <t>Clean</t>
  </si>
  <si>
    <t>G netto fin</t>
  </si>
  <si>
    <t>Montserrat S6-5</t>
  </si>
  <si>
    <t>RAL 9005</t>
  </si>
  <si>
    <t>RAL 7040</t>
  </si>
  <si>
    <t>VV.2.4 (20.03.2024)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</si>
</sst>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#,##0.0\ &quot;kg&quot;"/>
    <numFmt numFmtId="166" formatCode="#,##0.00\ &quot;kg&quot;"/>
  </numFmts>
  <fonts count="35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4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Calibri"/>
      <family val="2"/>
      <charset val="238"/>
    </font>
    <font>
      <b/>
      <sz val="18"/>
      <color indexed="8"/>
      <name val="Calibri"/>
      <family val="2"/>
    </font>
    <font>
      <sz val="14"/>
      <color rgb="FF000000"/>
      <name val="Calibri"/>
      <family val="2"/>
      <charset val="238"/>
      <scheme val="minor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0"/>
      <name val="Verdana"/>
      <family val="2"/>
    </font>
    <font>
      <sz val="9"/>
      <color theme="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20"/>
      <color indexed="8"/>
      <name val="Calibri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26E0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99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/>
  </cellStyleXfs>
  <cellXfs count="139">
    <xf numFmtId="0" fontId="0" fillId="0" borderId="0" xfId="0"/>
    <xf numFmtId="0" fontId="11" fillId="0" borderId="0" xfId="0" applyFont="1"/>
    <xf numFmtId="0" fontId="0" fillId="0" borderId="1" xfId="0" applyBorder="1"/>
    <xf numFmtId="0" fontId="11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/>
    <xf numFmtId="2" fontId="15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164" fontId="11" fillId="3" borderId="7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5" fillId="3" borderId="4" xfId="0" applyFont="1" applyFill="1" applyBorder="1" applyAlignment="1">
      <alignment horizontal="center"/>
    </xf>
    <xf numFmtId="164" fontId="1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4" borderId="4" xfId="0" applyFont="1" applyFill="1" applyBorder="1" applyAlignment="1" applyProtection="1">
      <alignment horizontal="center"/>
      <protection locked="0"/>
    </xf>
    <xf numFmtId="0" fontId="24" fillId="6" borderId="1" xfId="0" applyFont="1" applyFill="1" applyBorder="1" applyAlignment="1">
      <alignment horizontal="center" vertical="center" textRotation="90"/>
    </xf>
    <xf numFmtId="0" fontId="26" fillId="7" borderId="1" xfId="0" applyFont="1" applyFill="1" applyBorder="1" applyAlignment="1">
      <alignment horizontal="center" vertical="center" textRotation="90"/>
    </xf>
    <xf numFmtId="0" fontId="24" fillId="8" borderId="1" xfId="0" applyFont="1" applyFill="1" applyBorder="1" applyAlignment="1">
      <alignment horizontal="center" vertical="center" textRotation="90"/>
    </xf>
    <xf numFmtId="0" fontId="25" fillId="2" borderId="1" xfId="0" applyFont="1" applyFill="1" applyBorder="1" applyAlignment="1">
      <alignment horizontal="center" vertical="center" textRotation="90"/>
    </xf>
    <xf numFmtId="0" fontId="26" fillId="0" borderId="0" xfId="0" applyFont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wrapText="1"/>
    </xf>
    <xf numFmtId="0" fontId="5" fillId="5" borderId="4" xfId="0" applyFont="1" applyFill="1" applyBorder="1" applyAlignment="1" applyProtection="1">
      <alignment horizontal="center"/>
      <protection locked="0"/>
    </xf>
    <xf numFmtId="0" fontId="15" fillId="3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165" fontId="15" fillId="3" borderId="4" xfId="0" applyNumberFormat="1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 vertical="center" textRotation="90"/>
    </xf>
    <xf numFmtId="0" fontId="24" fillId="11" borderId="1" xfId="0" applyFont="1" applyFill="1" applyBorder="1" applyAlignment="1">
      <alignment horizontal="center" vertical="center" textRotation="90"/>
    </xf>
    <xf numFmtId="0" fontId="26" fillId="12" borderId="1" xfId="0" applyFont="1" applyFill="1" applyBorder="1" applyAlignment="1">
      <alignment horizontal="center" vertical="center" textRotation="90"/>
    </xf>
    <xf numFmtId="0" fontId="17" fillId="0" borderId="0" xfId="0" applyFont="1"/>
    <xf numFmtId="14" fontId="12" fillId="0" borderId="0" xfId="0" applyNumberFormat="1" applyFont="1"/>
    <xf numFmtId="0" fontId="0" fillId="9" borderId="1" xfId="0" applyFill="1" applyBorder="1"/>
    <xf numFmtId="0" fontId="15" fillId="0" borderId="1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9" fillId="0" borderId="6" xfId="0" applyFont="1" applyBorder="1" applyAlignment="1">
      <alignment horizontal="center" vertical="center" textRotation="90"/>
    </xf>
    <xf numFmtId="1" fontId="0" fillId="0" borderId="0" xfId="0" applyNumberFormat="1"/>
    <xf numFmtId="1" fontId="15" fillId="0" borderId="1" xfId="0" applyNumberFormat="1" applyFont="1" applyBorder="1" applyAlignment="1">
      <alignment horizontal="right"/>
    </xf>
    <xf numFmtId="0" fontId="5" fillId="4" borderId="3" xfId="0" applyFont="1" applyFill="1" applyBorder="1" applyAlignment="1" applyProtection="1">
      <alignment horizontal="center"/>
      <protection locked="0"/>
    </xf>
    <xf numFmtId="0" fontId="12" fillId="0" borderId="0" xfId="0" applyFont="1" applyAlignment="1">
      <alignment horizontal="left"/>
    </xf>
    <xf numFmtId="0" fontId="29" fillId="5" borderId="0" xfId="0" applyFont="1" applyFill="1" applyAlignment="1" applyProtection="1">
      <alignment horizontal="center"/>
      <protection locked="0"/>
    </xf>
    <xf numFmtId="0" fontId="30" fillId="0" borderId="0" xfId="0" applyFont="1"/>
    <xf numFmtId="0" fontId="15" fillId="3" borderId="15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/>
    <xf numFmtId="0" fontId="0" fillId="0" borderId="2" xfId="0" applyBorder="1"/>
    <xf numFmtId="0" fontId="26" fillId="5" borderId="1" xfId="0" applyFont="1" applyFill="1" applyBorder="1" applyAlignment="1">
      <alignment horizontal="center" vertical="center" textRotation="90"/>
    </xf>
    <xf numFmtId="0" fontId="28" fillId="0" borderId="0" xfId="0" applyFont="1"/>
    <xf numFmtId="0" fontId="0" fillId="0" borderId="0" xfId="0" applyAlignment="1">
      <alignment horizontal="center"/>
    </xf>
    <xf numFmtId="0" fontId="32" fillId="0" borderId="1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0" fillId="3" borderId="3" xfId="0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164" fontId="11" fillId="3" borderId="16" xfId="0" applyNumberFormat="1" applyFont="1" applyFill="1" applyBorder="1" applyAlignment="1">
      <alignment horizontal="center"/>
    </xf>
    <xf numFmtId="164" fontId="11" fillId="0" borderId="17" xfId="0" applyNumberFormat="1" applyFont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164" fontId="11" fillId="3" borderId="2" xfId="0" applyNumberFormat="1" applyFont="1" applyFill="1" applyBorder="1" applyAlignment="1">
      <alignment horizontal="center"/>
    </xf>
    <xf numFmtId="164" fontId="11" fillId="0" borderId="18" xfId="0" applyNumberFormat="1" applyFont="1" applyBorder="1" applyAlignment="1">
      <alignment horizontal="center"/>
    </xf>
    <xf numFmtId="0" fontId="5" fillId="4" borderId="5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164" fontId="11" fillId="3" borderId="19" xfId="0" applyNumberFormat="1" applyFont="1" applyFill="1" applyBorder="1" applyAlignment="1">
      <alignment horizontal="center"/>
    </xf>
    <xf numFmtId="164" fontId="11" fillId="0" borderId="18" xfId="0" applyNumberFormat="1" applyFont="1" applyBorder="1" applyAlignment="1" applyProtection="1">
      <alignment horizontal="center"/>
      <protection locked="0"/>
    </xf>
    <xf numFmtId="0" fontId="0" fillId="3" borderId="11" xfId="0" applyFill="1" applyBorder="1" applyAlignment="1">
      <alignment horizontal="center"/>
    </xf>
    <xf numFmtId="0" fontId="15" fillId="3" borderId="14" xfId="0" applyFont="1" applyFill="1" applyBorder="1" applyAlignment="1">
      <alignment horizontal="center"/>
    </xf>
    <xf numFmtId="165" fontId="15" fillId="3" borderId="14" xfId="0" applyNumberFormat="1" applyFont="1" applyFill="1" applyBorder="1" applyAlignment="1">
      <alignment horizontal="center"/>
    </xf>
    <xf numFmtId="0" fontId="5" fillId="4" borderId="11" xfId="0" applyFont="1" applyFill="1" applyBorder="1" applyAlignment="1" applyProtection="1">
      <alignment horizontal="center"/>
      <protection locked="0"/>
    </xf>
    <xf numFmtId="0" fontId="5" fillId="5" borderId="14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164" fontId="11" fillId="3" borderId="22" xfId="0" applyNumberFormat="1" applyFont="1" applyFill="1" applyBorder="1" applyAlignment="1">
      <alignment horizontal="center"/>
    </xf>
    <xf numFmtId="0" fontId="5" fillId="5" borderId="16" xfId="0" applyFont="1" applyFill="1" applyBorder="1" applyAlignment="1" applyProtection="1">
      <alignment horizontal="center"/>
      <protection locked="0"/>
    </xf>
    <xf numFmtId="0" fontId="5" fillId="5" borderId="2" xfId="0" applyFont="1" applyFill="1" applyBorder="1" applyAlignment="1" applyProtection="1">
      <alignment horizontal="center"/>
      <protection locked="0"/>
    </xf>
    <xf numFmtId="0" fontId="5" fillId="5" borderId="20" xfId="0" applyFont="1" applyFill="1" applyBorder="1" applyAlignment="1" applyProtection="1">
      <alignment horizontal="center"/>
      <protection locked="0"/>
    </xf>
    <xf numFmtId="166" fontId="11" fillId="3" borderId="17" xfId="0" applyNumberFormat="1" applyFont="1" applyFill="1" applyBorder="1" applyAlignment="1">
      <alignment horizontal="center"/>
    </xf>
    <xf numFmtId="166" fontId="11" fillId="3" borderId="18" xfId="0" applyNumberFormat="1" applyFont="1" applyFill="1" applyBorder="1" applyAlignment="1">
      <alignment horizontal="center"/>
    </xf>
    <xf numFmtId="166" fontId="11" fillId="3" borderId="21" xfId="0" applyNumberFormat="1" applyFont="1" applyFill="1" applyBorder="1" applyAlignment="1">
      <alignment horizontal="center"/>
    </xf>
    <xf numFmtId="0" fontId="15" fillId="3" borderId="15" xfId="0" applyFont="1" applyFill="1" applyBorder="1" applyAlignment="1">
      <alignment horizontal="left"/>
    </xf>
    <xf numFmtId="0" fontId="0" fillId="0" borderId="15" xfId="0" applyBorder="1"/>
    <xf numFmtId="0" fontId="0" fillId="3" borderId="23" xfId="0" applyFill="1" applyBorder="1" applyAlignment="1">
      <alignment horizontal="center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5" borderId="15" xfId="0" applyFont="1" applyFill="1" applyBorder="1" applyAlignment="1" applyProtection="1">
      <alignment horizontal="center"/>
      <protection locked="0"/>
    </xf>
    <xf numFmtId="0" fontId="5" fillId="4" borderId="15" xfId="0" applyFont="1" applyFill="1" applyBorder="1" applyAlignment="1" applyProtection="1">
      <alignment horizontal="center"/>
      <protection locked="0"/>
    </xf>
    <xf numFmtId="0" fontId="5" fillId="5" borderId="24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 textRotation="90" wrapText="1"/>
    </xf>
    <xf numFmtId="164" fontId="11" fillId="3" borderId="10" xfId="0" applyNumberFormat="1" applyFont="1" applyFill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28" fillId="5" borderId="0" xfId="0" applyFont="1" applyFill="1"/>
    <xf numFmtId="0" fontId="28" fillId="0" borderId="0" xfId="0" applyFont="1" applyProtection="1">
      <protection locked="0"/>
    </xf>
    <xf numFmtId="0" fontId="12" fillId="0" borderId="6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vertical="center"/>
      <protection locked="0"/>
    </xf>
    <xf numFmtId="0" fontId="12" fillId="0" borderId="12" xfId="0" applyFont="1" applyBorder="1" applyAlignment="1" applyProtection="1">
      <alignment horizontal="center"/>
      <protection locked="0"/>
    </xf>
    <xf numFmtId="0" fontId="11" fillId="0" borderId="12" xfId="0" applyFont="1" applyBorder="1"/>
    <xf numFmtId="164" fontId="11" fillId="0" borderId="25" xfId="0" applyNumberFormat="1" applyFont="1" applyBorder="1" applyAlignment="1">
      <alignment horizontal="center"/>
    </xf>
    <xf numFmtId="164" fontId="11" fillId="0" borderId="21" xfId="0" applyNumberFormat="1" applyFont="1" applyBorder="1" applyAlignment="1">
      <alignment horizontal="center"/>
    </xf>
    <xf numFmtId="14" fontId="12" fillId="0" borderId="0" xfId="0" applyNumberFormat="1" applyFont="1" applyAlignment="1">
      <alignment horizontal="center"/>
    </xf>
    <xf numFmtId="0" fontId="27" fillId="0" borderId="0" xfId="0" applyFont="1" applyAlignment="1">
      <alignment horizontal="left" vertical="center"/>
    </xf>
    <xf numFmtId="166" fontId="0" fillId="0" borderId="4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2" fillId="0" borderId="13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15" fillId="0" borderId="2" xfId="0" applyFont="1" applyBorder="1" applyAlignment="1">
      <alignment horizontal="center" vertical="top"/>
    </xf>
    <xf numFmtId="0" fontId="15" fillId="0" borderId="12" xfId="0" applyFont="1" applyBorder="1" applyAlignment="1">
      <alignment horizontal="center" vertical="top"/>
    </xf>
    <xf numFmtId="0" fontId="15" fillId="0" borderId="13" xfId="0" applyFont="1" applyBorder="1" applyAlignment="1">
      <alignment horizontal="center" vertical="top"/>
    </xf>
  </cellXfs>
  <cellStyles count="4">
    <cellStyle name="Besuchter Hyperlink" xfId="2" builtinId="9" hidden="1"/>
    <cellStyle name="Link" xfId="1" builtinId="8" hidden="1"/>
    <cellStyle name="Standard" xfId="0" builtinId="0"/>
    <cellStyle name="Standard 2" xfId="3" xr:uid="{00000000-0005-0000-0000-000003000000}"/>
  </cellStyles>
  <dxfs count="0"/>
  <tableStyles count="0" defaultTableStyle="TableStyleMedium9"/>
  <colors>
    <mruColors>
      <color rgb="FFCCFFFF"/>
      <color rgb="FF009900"/>
      <color rgb="FF333333"/>
      <color rgb="FFFF9201"/>
      <color rgb="FFFFCC99"/>
      <color rgb="FF0000FF"/>
      <color rgb="FFFFFF00"/>
      <color rgb="FF00FF00"/>
      <color rgb="FFFF33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361385</xdr:colOff>
      <xdr:row>0</xdr:row>
      <xdr:rowOff>127342</xdr:rowOff>
    </xdr:from>
    <xdr:to>
      <xdr:col>5</xdr:col>
      <xdr:colOff>485659</xdr:colOff>
      <xdr:row>6</xdr:row>
      <xdr:rowOff>118558</xdr:rowOff>
    </xdr:to>
    <xdr:pic>
      <xdr:nvPicPr>
        <xdr:cNvPr id="2" name="Bild 1" descr="Bild S3R3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44591" y="127342"/>
          <a:ext cx="875180" cy="15843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XFC335"/>
  <sheetViews>
    <sheetView showGridLines="0" tabSelected="1" zoomScaleNormal="100" workbookViewId="0">
      <pane ySplit="9" topLeftCell="A10" activePane="bottomLeft" state="frozen"/>
      <selection activeCell="C15" sqref="C15"/>
      <selection pane="bottomLeft" activeCell="C3" sqref="C3"/>
    </sheetView>
  </sheetViews>
  <sheetFormatPr baseColWidth="10" defaultColWidth="0" defaultRowHeight="15.75" zeroHeight="1" x14ac:dyDescent="0.25"/>
  <cols>
    <col min="1" max="1" width="4.625" customWidth="1"/>
    <col min="2" max="2" width="9.25" style="63" customWidth="1"/>
    <col min="3" max="3" width="36.25" style="26" customWidth="1"/>
    <col min="4" max="4" width="11.625" customWidth="1"/>
    <col min="5" max="5" width="9.875" customWidth="1"/>
    <col min="6" max="6" width="10.375" customWidth="1"/>
    <col min="7" max="7" width="6.375" customWidth="1"/>
    <col min="8" max="15" width="4.5" customWidth="1"/>
    <col min="16" max="16" width="10.375" customWidth="1"/>
    <col min="17" max="17" width="11.125" customWidth="1"/>
    <col min="18" max="18" width="4.625" customWidth="1"/>
    <col min="19" max="16383" width="11" hidden="1"/>
    <col min="16384" max="16384" width="1.375" hidden="1"/>
  </cols>
  <sheetData>
    <row r="1" spans="1:16367" ht="21" customHeight="1" x14ac:dyDescent="0.25">
      <c r="A1" s="55"/>
      <c r="B1" s="114" t="s">
        <v>111</v>
      </c>
      <c r="C1" s="114"/>
      <c r="D1" s="62" t="s">
        <v>141</v>
      </c>
      <c r="Q1" s="105"/>
      <c r="R1" s="106"/>
    </row>
    <row r="2" spans="1:16367" ht="15.75" customHeight="1" x14ac:dyDescent="0.3">
      <c r="B2" s="114"/>
      <c r="C2" s="114"/>
      <c r="K2" s="54" t="s">
        <v>7</v>
      </c>
      <c r="M2" s="113">
        <f ca="1">NOW()</f>
        <v>45371.655619560188</v>
      </c>
      <c r="N2" s="113"/>
      <c r="O2" s="113"/>
      <c r="Q2" s="40" t="s">
        <v>539</v>
      </c>
    </row>
    <row r="3" spans="1:16367" ht="20.100000000000001" customHeight="1" thickBot="1" x14ac:dyDescent="0.4">
      <c r="B3" s="104" t="s">
        <v>6</v>
      </c>
      <c r="C3" s="107"/>
      <c r="D3" s="45"/>
      <c r="G3" s="46"/>
      <c r="H3" s="46"/>
      <c r="I3" s="46"/>
      <c r="L3" s="46"/>
      <c r="M3" s="46"/>
    </row>
    <row r="4" spans="1:16367" ht="21.75" customHeight="1" x14ac:dyDescent="0.35">
      <c r="B4" s="104" t="s">
        <v>142</v>
      </c>
      <c r="C4" s="108"/>
      <c r="D4" s="45"/>
      <c r="G4" s="45"/>
      <c r="H4" s="45"/>
      <c r="I4" s="45"/>
      <c r="K4" s="121" t="s">
        <v>9</v>
      </c>
      <c r="L4" s="122"/>
      <c r="M4" s="122"/>
      <c r="N4" s="122"/>
      <c r="O4" s="115">
        <f>SUM(P11:P315)</f>
        <v>0</v>
      </c>
      <c r="P4" s="115"/>
      <c r="Q4" s="116"/>
    </row>
    <row r="5" spans="1:16367" ht="23.25" x14ac:dyDescent="0.35">
      <c r="B5" s="104" t="s">
        <v>3</v>
      </c>
      <c r="C5" s="108"/>
      <c r="D5" s="45"/>
      <c r="E5" s="49"/>
      <c r="F5" s="27"/>
      <c r="G5" s="45"/>
      <c r="H5" s="45"/>
      <c r="I5" s="45"/>
      <c r="J5" s="45"/>
      <c r="K5" s="123" t="str">
        <f>IF(A1=1,"",CONCATENATE("Price incl. ",Datenbank!G2,"%"))</f>
        <v>Price incl. 19%</v>
      </c>
      <c r="L5" s="124"/>
      <c r="M5" s="124"/>
      <c r="N5" s="124"/>
      <c r="O5" s="117">
        <f>IF($A$1=1,"",O6*(Datenbank!G2/100+1))</f>
        <v>0</v>
      </c>
      <c r="P5" s="117"/>
      <c r="Q5" s="118"/>
    </row>
    <row r="6" spans="1:16367" ht="24" thickBot="1" x14ac:dyDescent="0.4">
      <c r="B6" s="110"/>
      <c r="C6" s="109"/>
      <c r="D6" s="45"/>
      <c r="E6" s="49"/>
      <c r="F6" s="27"/>
      <c r="G6" s="45"/>
      <c r="H6" s="45"/>
      <c r="I6" s="45"/>
      <c r="J6" s="45"/>
      <c r="K6" s="125" t="str">
        <f>IF(A1=1,"","Price net")</f>
        <v>Price net</v>
      </c>
      <c r="L6" s="126"/>
      <c r="M6" s="126"/>
      <c r="N6" s="126"/>
      <c r="O6" s="119">
        <f>IF($A$1=1,"",H321)</f>
        <v>0</v>
      </c>
      <c r="P6" s="119"/>
      <c r="Q6" s="120"/>
    </row>
    <row r="7" spans="1:16367" ht="9.75" customHeight="1" x14ac:dyDescent="0.3">
      <c r="C7" s="4"/>
      <c r="E7" s="17"/>
      <c r="F7" s="17"/>
      <c r="G7" s="6"/>
      <c r="I7" s="6"/>
      <c r="K7" s="6"/>
      <c r="L7" s="6"/>
      <c r="M7" s="6"/>
      <c r="N7" s="6"/>
      <c r="O7" s="6"/>
    </row>
    <row r="8" spans="1:16367" ht="17.25" customHeight="1" x14ac:dyDescent="0.3">
      <c r="C8" s="4"/>
      <c r="E8" s="17"/>
      <c r="F8" s="17"/>
      <c r="G8" s="6"/>
      <c r="I8" s="6"/>
      <c r="J8" s="6"/>
      <c r="K8" s="6"/>
      <c r="L8" s="6"/>
      <c r="M8" s="6"/>
      <c r="N8" s="6"/>
      <c r="O8" s="6"/>
    </row>
    <row r="9" spans="1:16367" ht="60" customHeight="1" x14ac:dyDescent="0.25">
      <c r="B9" s="64" t="s">
        <v>137</v>
      </c>
      <c r="C9" s="16" t="s">
        <v>8</v>
      </c>
      <c r="D9" s="101" t="s">
        <v>281</v>
      </c>
      <c r="E9" s="10" t="s">
        <v>106</v>
      </c>
      <c r="F9" s="11" t="str">
        <f>IF(A1=1,"","Price (net)")</f>
        <v>Price (net)</v>
      </c>
      <c r="G9" s="102" t="s">
        <v>129</v>
      </c>
      <c r="H9" s="61" t="s">
        <v>12</v>
      </c>
      <c r="I9" s="30" t="s">
        <v>13</v>
      </c>
      <c r="J9" s="43" t="s">
        <v>108</v>
      </c>
      <c r="K9" s="42" t="s">
        <v>109</v>
      </c>
      <c r="L9" s="32" t="s">
        <v>14</v>
      </c>
      <c r="M9" s="33" t="s">
        <v>15</v>
      </c>
      <c r="N9" s="31" t="s">
        <v>17</v>
      </c>
      <c r="O9" s="44" t="s">
        <v>16</v>
      </c>
      <c r="P9" s="35" t="s">
        <v>107</v>
      </c>
      <c r="Q9" s="11" t="str">
        <f>IF(A1=1,"","Price (net) total")</f>
        <v>Price (net) total</v>
      </c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</row>
    <row r="10" spans="1:16367" ht="30" customHeight="1" thickBot="1" x14ac:dyDescent="0.35">
      <c r="B10" s="65" t="s">
        <v>67</v>
      </c>
      <c r="C10" s="15"/>
      <c r="D10" s="15"/>
      <c r="E10" s="14"/>
      <c r="F10" s="18"/>
      <c r="G10" s="18"/>
      <c r="H10" s="5"/>
      <c r="I10" s="5"/>
      <c r="J10" s="6"/>
      <c r="L10" s="6"/>
      <c r="M10" s="6"/>
      <c r="N10" s="6"/>
      <c r="O10" s="6"/>
      <c r="P10" s="6"/>
      <c r="Q10" s="8"/>
    </row>
    <row r="11" spans="1:16367" ht="18.75" x14ac:dyDescent="0.3">
      <c r="B11" s="66" t="s">
        <v>18</v>
      </c>
      <c r="C11" s="22" t="str">
        <f>IF(AND($R$1=1,P11=0),"",VLOOKUP(B11,Datenbank!B:C,2,FALSE))</f>
        <v>Hardmoves Set (9 Volumes)</v>
      </c>
      <c r="D11" s="22" t="str">
        <f>IF(AND($R$1=1,P11=0),"",VLOOKUP(B11,Datenbank!B:D,3,FALSE))</f>
        <v>T-Nuts</v>
      </c>
      <c r="E11" s="41">
        <f>VLOOKUP(B11,Datenbank!B:N,10,FALSE)</f>
        <v>119</v>
      </c>
      <c r="F11" s="69">
        <f>IF($A$1=1,"",VLOOKUP(B11,Datenbank!$B$3:$U$1228,8,FALSE))</f>
        <v>1280</v>
      </c>
      <c r="G11" s="70" t="s">
        <v>125</v>
      </c>
      <c r="H11" s="53"/>
      <c r="I11" s="36"/>
      <c r="J11" s="29"/>
      <c r="K11" s="36"/>
      <c r="L11" s="29"/>
      <c r="M11" s="36"/>
      <c r="N11" s="29"/>
      <c r="O11" s="88"/>
      <c r="P11" s="91">
        <f t="shared" ref="P11:P42" si="0">SUM(H11:O11)*E11</f>
        <v>0</v>
      </c>
      <c r="Q11" s="12">
        <f>IF($A$1=1,"",IF(AND(Datenbank!J4=1,VOLUMES!G11="YES",SUM(H11:O11)&gt;0),SUM(H11:O11)*F11+4.5,SUM(H11:O11)*F11))</f>
        <v>0</v>
      </c>
    </row>
    <row r="12" spans="1:16367" ht="18.75" x14ac:dyDescent="0.3">
      <c r="B12" s="71" t="s">
        <v>19</v>
      </c>
      <c r="C12" s="72" t="str">
        <f>IF(AND($R$1=1,P12=0),"",VLOOKUP(B12,Datenbank!B:C,2,FALSE))</f>
        <v>﻿Hardmoves 1 - Base Big</v>
      </c>
      <c r="D12" s="72" t="str">
        <f>IF(AND($R$1=1,P12=0),"",VLOOKUP(B12,Datenbank!B:D,3,FALSE))</f>
        <v>T-Nuts</v>
      </c>
      <c r="E12" s="73">
        <f>VLOOKUP(B12,Datenbank!B:N,10,FALSE)</f>
        <v>17.8</v>
      </c>
      <c r="F12" s="74">
        <f>IF($A$1=1,"",VLOOKUP(B12,Datenbank!$B$3:$U$1228,8,FALSE))</f>
        <v>225</v>
      </c>
      <c r="G12" s="75" t="s">
        <v>125</v>
      </c>
      <c r="H12" s="76"/>
      <c r="I12" s="77"/>
      <c r="J12" s="78"/>
      <c r="K12" s="77"/>
      <c r="L12" s="78"/>
      <c r="M12" s="77"/>
      <c r="N12" s="78"/>
      <c r="O12" s="89"/>
      <c r="P12" s="92">
        <f t="shared" si="0"/>
        <v>0</v>
      </c>
      <c r="Q12" s="79">
        <f>IF($A$1=1,"",IF(AND(Datenbank!J5=1,VOLUMES!G12="YES",SUM(H12:O12)&gt;0),SUM(H12:O12)*F12+4.5,SUM(H12:O12)*F12))</f>
        <v>0</v>
      </c>
    </row>
    <row r="13" spans="1:16367" ht="18.75" x14ac:dyDescent="0.3">
      <c r="B13" s="71" t="s">
        <v>20</v>
      </c>
      <c r="C13" s="72" t="str">
        <f>IF(AND($R$1=1,P13=0),"",VLOOKUP(B13,Datenbank!B:C,2,FALSE))</f>
        <v>Hardmoves 2 - Base Small</v>
      </c>
      <c r="D13" s="72" t="str">
        <f>IF(AND($R$1=1,P13=0),"",VLOOKUP(B13,Datenbank!B:D,3,FALSE))</f>
        <v>T-Nuts</v>
      </c>
      <c r="E13" s="73">
        <f>VLOOKUP(B13,Datenbank!B:N,10,FALSE)</f>
        <v>13.5</v>
      </c>
      <c r="F13" s="74">
        <f>IF($A$1=1,"",VLOOKUP(B13,Datenbank!$B$3:$U$1228,8,FALSE))</f>
        <v>190</v>
      </c>
      <c r="G13" s="75" t="s">
        <v>125</v>
      </c>
      <c r="H13" s="76"/>
      <c r="I13" s="77"/>
      <c r="J13" s="78"/>
      <c r="K13" s="77"/>
      <c r="L13" s="78"/>
      <c r="M13" s="77"/>
      <c r="N13" s="78"/>
      <c r="O13" s="89"/>
      <c r="P13" s="92">
        <f t="shared" si="0"/>
        <v>0</v>
      </c>
      <c r="Q13" s="79">
        <f>IF($A$1=1,"",IF(AND(Datenbank!J6=1,VOLUMES!G13="YES",SUM(H13:O13)&gt;0),SUM(H13:O13)*F13+4.5,SUM(H13:O13)*F13))</f>
        <v>0</v>
      </c>
    </row>
    <row r="14" spans="1:16367" ht="18.75" x14ac:dyDescent="0.3">
      <c r="B14" s="71" t="s">
        <v>21</v>
      </c>
      <c r="C14" s="72" t="str">
        <f>IF(AND($R$1=1,P14=0),"",VLOOKUP(B14,Datenbank!B:C,2,FALSE))</f>
        <v>Hardmoves 3 - Tip Connection Small</v>
      </c>
      <c r="D14" s="72" t="str">
        <f>IF(AND($R$1=1,P14=0),"",VLOOKUP(B14,Datenbank!B:D,3,FALSE))</f>
        <v>T-Nuts</v>
      </c>
      <c r="E14" s="73">
        <f>VLOOKUP(B14,Datenbank!B:N,10,FALSE)</f>
        <v>6.6</v>
      </c>
      <c r="F14" s="74">
        <f>IF($A$1=1,"",VLOOKUP(B14,Datenbank!$B$3:$U$1228,8,FALSE))</f>
        <v>110</v>
      </c>
      <c r="G14" s="75" t="s">
        <v>125</v>
      </c>
      <c r="H14" s="76"/>
      <c r="I14" s="77"/>
      <c r="J14" s="78"/>
      <c r="K14" s="77"/>
      <c r="L14" s="78"/>
      <c r="M14" s="77"/>
      <c r="N14" s="78"/>
      <c r="O14" s="89"/>
      <c r="P14" s="92">
        <f t="shared" si="0"/>
        <v>0</v>
      </c>
      <c r="Q14" s="79">
        <f>IF($A$1=1,"",IF(AND(Datenbank!J7=1,VOLUMES!G14="YES",SUM(H14:O14)&gt;0),SUM(H14:O14)*F14+4.5,SUM(H14:O14)*F14))</f>
        <v>0</v>
      </c>
    </row>
    <row r="15" spans="1:16367" ht="18.75" x14ac:dyDescent="0.3">
      <c r="B15" s="71" t="s">
        <v>22</v>
      </c>
      <c r="C15" s="72" t="str">
        <f>IF(AND($R$1=1,P15=0),"",VLOOKUP(B15,Datenbank!B:C,2,FALSE))</f>
        <v>Hardmoves 4 - Tip Connection Big</v>
      </c>
      <c r="D15" s="72" t="str">
        <f>IF(AND($R$1=1,P15=0),"",VLOOKUP(B15,Datenbank!B:D,3,FALSE))</f>
        <v>T-Nuts</v>
      </c>
      <c r="E15" s="73">
        <f>VLOOKUP(B15,Datenbank!B:N,10,FALSE)</f>
        <v>12.3</v>
      </c>
      <c r="F15" s="74">
        <f>IF($A$1=1,"",VLOOKUP(B15,Datenbank!$B$3:$U$1228,8,FALSE))</f>
        <v>130</v>
      </c>
      <c r="G15" s="75" t="s">
        <v>125</v>
      </c>
      <c r="H15" s="76"/>
      <c r="I15" s="77"/>
      <c r="J15" s="78"/>
      <c r="K15" s="77"/>
      <c r="L15" s="78"/>
      <c r="M15" s="77"/>
      <c r="N15" s="78"/>
      <c r="O15" s="89"/>
      <c r="P15" s="92">
        <f t="shared" si="0"/>
        <v>0</v>
      </c>
      <c r="Q15" s="79">
        <f>IF($A$1=1,"",IF(AND(Datenbank!J8=1,VOLUMES!G15="YES",SUM(H15:O15)&gt;0),SUM(H15:O15)*F15+4.5,SUM(H15:O15)*F15))</f>
        <v>0</v>
      </c>
    </row>
    <row r="16" spans="1:16367" ht="18.75" x14ac:dyDescent="0.3">
      <c r="B16" s="71" t="s">
        <v>23</v>
      </c>
      <c r="C16" s="72" t="str">
        <f>IF(AND($R$1=1,P16=0),"",VLOOKUP(B16,Datenbank!B:C,2,FALSE))</f>
        <v>Hardmoves 5 - Point Top</v>
      </c>
      <c r="D16" s="72" t="str">
        <f>IF(AND($R$1=1,P16=0),"",VLOOKUP(B16,Datenbank!B:D,3,FALSE))</f>
        <v>T-Nuts</v>
      </c>
      <c r="E16" s="73">
        <f>VLOOKUP(B16,Datenbank!B:N,10,FALSE)</f>
        <v>11.9</v>
      </c>
      <c r="F16" s="74">
        <f>IF($A$1=1,"",VLOOKUP(B16,Datenbank!$B$3:$U$1228,8,FALSE))</f>
        <v>130</v>
      </c>
      <c r="G16" s="75" t="s">
        <v>125</v>
      </c>
      <c r="H16" s="76"/>
      <c r="I16" s="77"/>
      <c r="J16" s="78"/>
      <c r="K16" s="77"/>
      <c r="L16" s="78"/>
      <c r="M16" s="77"/>
      <c r="N16" s="78"/>
      <c r="O16" s="89"/>
      <c r="P16" s="92">
        <f t="shared" si="0"/>
        <v>0</v>
      </c>
      <c r="Q16" s="79">
        <f>IF($A$1=1,"",IF(AND(Datenbank!J9=1,VOLUMES!G16="YES",SUM(H16:O16)&gt;0),SUM(H16:O16)*F16+4.5,SUM(H16:O16)*F16))</f>
        <v>0</v>
      </c>
    </row>
    <row r="17" spans="2:17" ht="18.75" x14ac:dyDescent="0.3">
      <c r="B17" s="71" t="s">
        <v>24</v>
      </c>
      <c r="C17" s="72" t="str">
        <f>IF(AND($R$1=1,P17=0),"",VLOOKUP(B17,Datenbank!B:C,2,FALSE))</f>
        <v>Hardmoves 6 - Point Top Cut</v>
      </c>
      <c r="D17" s="72" t="str">
        <f>IF(AND($R$1=1,P17=0),"",VLOOKUP(B17,Datenbank!B:D,3,FALSE))</f>
        <v>T-Nuts</v>
      </c>
      <c r="E17" s="73">
        <f>VLOOKUP(B17,Datenbank!B:N,10,FALSE)</f>
        <v>16.8</v>
      </c>
      <c r="F17" s="74">
        <f>IF($A$1=1,"",VLOOKUP(B17,Datenbank!$B$3:$U$1228,8,FALSE))</f>
        <v>160</v>
      </c>
      <c r="G17" s="75" t="s">
        <v>125</v>
      </c>
      <c r="H17" s="76"/>
      <c r="I17" s="77"/>
      <c r="J17" s="78"/>
      <c r="K17" s="77"/>
      <c r="L17" s="78"/>
      <c r="M17" s="77"/>
      <c r="N17" s="78"/>
      <c r="O17" s="89"/>
      <c r="P17" s="92">
        <f t="shared" si="0"/>
        <v>0</v>
      </c>
      <c r="Q17" s="79">
        <f>IF($A$1=1,"",IF(AND(Datenbank!J10=1,VOLUMES!G17="YES",SUM(H17:O17)&gt;0),SUM(H17:O17)*F17+4.5,SUM(H17:O17)*F17))</f>
        <v>0</v>
      </c>
    </row>
    <row r="18" spans="2:17" ht="18.75" x14ac:dyDescent="0.3">
      <c r="B18" s="71" t="s">
        <v>25</v>
      </c>
      <c r="C18" s="72" t="str">
        <f>IF(AND($R$1=1,P18=0),"",VLOOKUP(B18,Datenbank!B:C,2,FALSE))</f>
        <v>Hardmoves 7 - Cover</v>
      </c>
      <c r="D18" s="72" t="str">
        <f>IF(AND($R$1=1,P18=0),"",VLOOKUP(B18,Datenbank!B:D,3,FALSE))</f>
        <v>T-Nuts</v>
      </c>
      <c r="E18" s="73">
        <f>VLOOKUP(B18,Datenbank!B:N,10,FALSE)</f>
        <v>9.3000000000000007</v>
      </c>
      <c r="F18" s="74">
        <f>IF($A$1=1,"",VLOOKUP(B18,Datenbank!$B$3:$U$1228,8,FALSE))</f>
        <v>70</v>
      </c>
      <c r="G18" s="75" t="s">
        <v>125</v>
      </c>
      <c r="H18" s="76"/>
      <c r="I18" s="77"/>
      <c r="J18" s="78"/>
      <c r="K18" s="77"/>
      <c r="L18" s="78"/>
      <c r="M18" s="77"/>
      <c r="N18" s="78"/>
      <c r="O18" s="89"/>
      <c r="P18" s="92">
        <f t="shared" si="0"/>
        <v>0</v>
      </c>
      <c r="Q18" s="79">
        <f>IF($A$1=1,"",IF(AND(Datenbank!J11=1,VOLUMES!G18="YES",SUM(H18:O18)&gt;0),SUM(H18:O18)*F18+4.5,SUM(H18:O18)*F18))</f>
        <v>0</v>
      </c>
    </row>
    <row r="19" spans="2:17" ht="18.75" x14ac:dyDescent="0.3">
      <c r="B19" s="71" t="s">
        <v>26</v>
      </c>
      <c r="C19" s="72" t="str">
        <f>IF(AND($R$1=1,P19=0),"",VLOOKUP(B19,Datenbank!B:C,2,FALSE))</f>
        <v>TW M1</v>
      </c>
      <c r="D19" s="72" t="str">
        <f>IF(AND($R$1=1,P19=0),"",VLOOKUP(B19,Datenbank!B:D,3,FALSE))</f>
        <v>T-Nuts</v>
      </c>
      <c r="E19" s="73">
        <f>VLOOKUP(B19,Datenbank!B:N,10,FALSE)</f>
        <v>22</v>
      </c>
      <c r="F19" s="74">
        <f>IF($A$1=1,"",VLOOKUP(B19,Datenbank!$B$3:$U$1228,8,FALSE))</f>
        <v>300</v>
      </c>
      <c r="G19" s="75" t="s">
        <v>125</v>
      </c>
      <c r="H19" s="76"/>
      <c r="I19" s="77"/>
      <c r="J19" s="78"/>
      <c r="K19" s="77"/>
      <c r="L19" s="78"/>
      <c r="M19" s="77"/>
      <c r="N19" s="78"/>
      <c r="O19" s="89"/>
      <c r="P19" s="92">
        <f t="shared" si="0"/>
        <v>0</v>
      </c>
      <c r="Q19" s="79">
        <f>IF($A$1=1,"",IF(AND(Datenbank!J12=1,VOLUMES!G19="YES",SUM(H19:O19)&gt;0),SUM(H19:O19)*F19+4.5,SUM(H19:O19)*F19))</f>
        <v>0</v>
      </c>
    </row>
    <row r="20" spans="2:17" ht="18.75" x14ac:dyDescent="0.3">
      <c r="B20" s="71" t="s">
        <v>27</v>
      </c>
      <c r="C20" s="72" t="str">
        <f>IF(AND($R$1=1,P20=0),"",VLOOKUP(B20,Datenbank!B:C,2,FALSE))</f>
        <v>TW M2</v>
      </c>
      <c r="D20" s="72" t="str">
        <f>IF(AND($R$1=1,P20=0),"",VLOOKUP(B20,Datenbank!B:D,3,FALSE))</f>
        <v>T-Nuts</v>
      </c>
      <c r="E20" s="73">
        <f>VLOOKUP(B20,Datenbank!B:N,10,FALSE)</f>
        <v>14</v>
      </c>
      <c r="F20" s="74">
        <f>IF($A$1=1,"",VLOOKUP(B20,Datenbank!$B$3:$U$1228,8,FALSE))</f>
        <v>190</v>
      </c>
      <c r="G20" s="75" t="s">
        <v>125</v>
      </c>
      <c r="H20" s="76"/>
      <c r="I20" s="77"/>
      <c r="J20" s="78"/>
      <c r="K20" s="77"/>
      <c r="L20" s="78"/>
      <c r="M20" s="77"/>
      <c r="N20" s="78"/>
      <c r="O20" s="89"/>
      <c r="P20" s="92">
        <f t="shared" si="0"/>
        <v>0</v>
      </c>
      <c r="Q20" s="79">
        <f>IF($A$1=1,"",IF(AND(Datenbank!J13=1,VOLUMES!G20="YES",SUM(H20:O20)&gt;0),SUM(H20:O20)*F20+4.5,SUM(H20:O20)*F20))</f>
        <v>0</v>
      </c>
    </row>
    <row r="21" spans="2:17" ht="18.75" x14ac:dyDescent="0.3">
      <c r="B21" s="71" t="s">
        <v>28</v>
      </c>
      <c r="C21" s="72" t="str">
        <f>IF(AND($R$1=1,P21=0),"",VLOOKUP(B21,Datenbank!B:C,2,FALSE))</f>
        <v>TW M3</v>
      </c>
      <c r="D21" s="72" t="str">
        <f>IF(AND($R$1=1,P21=0),"",VLOOKUP(B21,Datenbank!B:D,3,FALSE))</f>
        <v>T-Nuts</v>
      </c>
      <c r="E21" s="73">
        <f>VLOOKUP(B21,Datenbank!B:N,10,FALSE)</f>
        <v>15</v>
      </c>
      <c r="F21" s="74">
        <f>IF($A$1=1,"",VLOOKUP(B21,Datenbank!$B$3:$U$1228,8,FALSE))</f>
        <v>240</v>
      </c>
      <c r="G21" s="75" t="s">
        <v>125</v>
      </c>
      <c r="H21" s="76"/>
      <c r="I21" s="77"/>
      <c r="J21" s="78"/>
      <c r="K21" s="77"/>
      <c r="L21" s="78"/>
      <c r="M21" s="77"/>
      <c r="N21" s="78"/>
      <c r="O21" s="89"/>
      <c r="P21" s="92">
        <f t="shared" si="0"/>
        <v>0</v>
      </c>
      <c r="Q21" s="79">
        <f>IF($A$1=1,"",IF(AND(Datenbank!J14=1,VOLUMES!G21="YES",SUM(H21:O21)&gt;0),SUM(H21:O21)*F21+4.5,SUM(H21:O21)*F21))</f>
        <v>0</v>
      </c>
    </row>
    <row r="22" spans="2:17" ht="18.75" x14ac:dyDescent="0.3">
      <c r="B22" s="71" t="s">
        <v>29</v>
      </c>
      <c r="C22" s="72" t="str">
        <f>IF(AND($R$1=1,P22=0),"",VLOOKUP(B22,Datenbank!B:C,2,FALSE))</f>
        <v>TW M4</v>
      </c>
      <c r="D22" s="72" t="str">
        <f>IF(AND($R$1=1,P22=0),"",VLOOKUP(B22,Datenbank!B:D,3,FALSE))</f>
        <v>T-Nuts</v>
      </c>
      <c r="E22" s="73">
        <f>VLOOKUP(B22,Datenbank!B:N,10,FALSE)</f>
        <v>14</v>
      </c>
      <c r="F22" s="74">
        <f>IF($A$1=1,"",VLOOKUP(B22,Datenbank!$B$3:$U$1228,8,FALSE))</f>
        <v>240</v>
      </c>
      <c r="G22" s="75" t="s">
        <v>125</v>
      </c>
      <c r="H22" s="76"/>
      <c r="I22" s="77"/>
      <c r="J22" s="78"/>
      <c r="K22" s="77"/>
      <c r="L22" s="78"/>
      <c r="M22" s="77"/>
      <c r="N22" s="78"/>
      <c r="O22" s="89"/>
      <c r="P22" s="92">
        <f t="shared" si="0"/>
        <v>0</v>
      </c>
      <c r="Q22" s="79">
        <f>IF($A$1=1,"",IF(AND(Datenbank!J15=1,VOLUMES!G22="YES",SUM(H22:O22)&gt;0),SUM(H22:O22)*F22+4.5,SUM(H22:O22)*F22))</f>
        <v>0</v>
      </c>
    </row>
    <row r="23" spans="2:17" ht="18.75" x14ac:dyDescent="0.3">
      <c r="B23" s="71" t="s">
        <v>30</v>
      </c>
      <c r="C23" s="72" t="str">
        <f>IF(AND($R$1=1,P23=0),"",VLOOKUP(B23,Datenbank!B:C,2,FALSE))</f>
        <v>TW M5</v>
      </c>
      <c r="D23" s="72" t="str">
        <f>IF(AND($R$1=1,P23=0),"",VLOOKUP(B23,Datenbank!B:D,3,FALSE))</f>
        <v>T-Nuts</v>
      </c>
      <c r="E23" s="73">
        <f>VLOOKUP(B23,Datenbank!B:N,10,FALSE)</f>
        <v>25</v>
      </c>
      <c r="F23" s="74">
        <f>IF($A$1=1,"",VLOOKUP(B23,Datenbank!$B$3:$U$1228,8,FALSE))</f>
        <v>260</v>
      </c>
      <c r="G23" s="75" t="s">
        <v>125</v>
      </c>
      <c r="H23" s="76"/>
      <c r="I23" s="77"/>
      <c r="J23" s="78"/>
      <c r="K23" s="77"/>
      <c r="L23" s="78"/>
      <c r="M23" s="77"/>
      <c r="N23" s="78"/>
      <c r="O23" s="89"/>
      <c r="P23" s="92">
        <f t="shared" si="0"/>
        <v>0</v>
      </c>
      <c r="Q23" s="79">
        <f>IF($A$1=1,"",IF(AND(Datenbank!J16=1,VOLUMES!G23="YES",SUM(H23:O23)&gt;0),SUM(H23:O23)*F23+4.5,SUM(H23:O23)*F23))</f>
        <v>0</v>
      </c>
    </row>
    <row r="24" spans="2:17" ht="18.75" x14ac:dyDescent="0.3">
      <c r="B24" s="71" t="s">
        <v>31</v>
      </c>
      <c r="C24" s="72" t="str">
        <f>IF(AND($R$1=1,P24=0),"",VLOOKUP(B24,Datenbank!B:C,2,FALSE))</f>
        <v>TW M6</v>
      </c>
      <c r="D24" s="72" t="str">
        <f>IF(AND($R$1=1,P24=0),"",VLOOKUP(B24,Datenbank!B:D,3,FALSE))</f>
        <v>T-Nuts</v>
      </c>
      <c r="E24" s="73">
        <f>VLOOKUP(B24,Datenbank!B:N,10,FALSE)</f>
        <v>9</v>
      </c>
      <c r="F24" s="74">
        <f>IF($A$1=1,"",VLOOKUP(B24,Datenbank!$B$3:$U$1228,8,FALSE))</f>
        <v>180</v>
      </c>
      <c r="G24" s="75" t="s">
        <v>125</v>
      </c>
      <c r="H24" s="76"/>
      <c r="I24" s="77"/>
      <c r="J24" s="78"/>
      <c r="K24" s="77"/>
      <c r="L24" s="78"/>
      <c r="M24" s="77"/>
      <c r="N24" s="78"/>
      <c r="O24" s="89"/>
      <c r="P24" s="92">
        <f t="shared" si="0"/>
        <v>0</v>
      </c>
      <c r="Q24" s="79">
        <f>IF($A$1=1,"",IF(AND(Datenbank!J17=1,VOLUMES!G24="YES",SUM(H24:O24)&gt;0),SUM(H24:O24)*F24+4.5,SUM(H24:O24)*F24))</f>
        <v>0</v>
      </c>
    </row>
    <row r="25" spans="2:17" ht="18.75" x14ac:dyDescent="0.3">
      <c r="B25" s="71" t="s">
        <v>32</v>
      </c>
      <c r="C25" s="72" t="str">
        <f>IF(AND($R$1=1,P25=0),"",VLOOKUP(B25,Datenbank!B:C,2,FALSE))</f>
        <v>TW M7</v>
      </c>
      <c r="D25" s="72" t="str">
        <f>IF(AND($R$1=1,P25=0),"",VLOOKUP(B25,Datenbank!B:D,3,FALSE))</f>
        <v>T-Nuts</v>
      </c>
      <c r="E25" s="73">
        <f>VLOOKUP(B25,Datenbank!B:N,10,FALSE)</f>
        <v>14</v>
      </c>
      <c r="F25" s="74">
        <f>IF($A$1=1,"",VLOOKUP(B25,Datenbank!$B$3:$U$1228,8,FALSE))</f>
        <v>150</v>
      </c>
      <c r="G25" s="75" t="s">
        <v>125</v>
      </c>
      <c r="H25" s="76"/>
      <c r="I25" s="77"/>
      <c r="J25" s="78"/>
      <c r="K25" s="77"/>
      <c r="L25" s="78"/>
      <c r="M25" s="77"/>
      <c r="N25" s="78"/>
      <c r="O25" s="89"/>
      <c r="P25" s="92">
        <f t="shared" si="0"/>
        <v>0</v>
      </c>
      <c r="Q25" s="79">
        <f>IF($A$1=1,"",IF(AND(Datenbank!J18=1,VOLUMES!G25="YES",SUM(H25:O25)&gt;0),SUM(H25:O25)*F25+4.5,SUM(H25:O25)*F25))</f>
        <v>0</v>
      </c>
    </row>
    <row r="26" spans="2:17" ht="18.75" x14ac:dyDescent="0.3">
      <c r="B26" s="71" t="s">
        <v>33</v>
      </c>
      <c r="C26" s="72" t="str">
        <f>IF(AND($R$1=1,P26=0),"",VLOOKUP(B26,Datenbank!B:C,2,FALSE))</f>
        <v>TW M8</v>
      </c>
      <c r="D26" s="72" t="str">
        <f>IF(AND($R$1=1,P26=0),"",VLOOKUP(B26,Datenbank!B:D,3,FALSE))</f>
        <v>T-Nuts</v>
      </c>
      <c r="E26" s="73">
        <f>VLOOKUP(B26,Datenbank!B:N,10,FALSE)</f>
        <v>7</v>
      </c>
      <c r="F26" s="74">
        <f>IF($A$1=1,"",VLOOKUP(B26,Datenbank!$B$3:$U$1228,8,FALSE))</f>
        <v>120</v>
      </c>
      <c r="G26" s="75" t="s">
        <v>125</v>
      </c>
      <c r="H26" s="76"/>
      <c r="I26" s="77"/>
      <c r="J26" s="78"/>
      <c r="K26" s="77"/>
      <c r="L26" s="78"/>
      <c r="M26" s="77"/>
      <c r="N26" s="78"/>
      <c r="O26" s="89"/>
      <c r="P26" s="92">
        <f t="shared" si="0"/>
        <v>0</v>
      </c>
      <c r="Q26" s="79">
        <f>IF($A$1=1,"",IF(AND(Datenbank!J19=1,VOLUMES!G26="YES",SUM(H26:O26)&gt;0),SUM(H26:O26)*F26+4.5,SUM(H26:O26)*F26))</f>
        <v>0</v>
      </c>
    </row>
    <row r="27" spans="2:17" ht="18.75" x14ac:dyDescent="0.3">
      <c r="B27" s="71" t="s">
        <v>34</v>
      </c>
      <c r="C27" s="72" t="str">
        <f>IF(AND($R$1=1,P27=0),"",VLOOKUP(B27,Datenbank!B:C,2,FALSE))</f>
        <v>Gonzo 1</v>
      </c>
      <c r="D27" s="72" t="str">
        <f>IF(AND($R$1=1,P27=0),"",VLOOKUP(B27,Datenbank!B:D,3,FALSE))</f>
        <v>T-Nuts</v>
      </c>
      <c r="E27" s="73">
        <f>VLOOKUP(B27,Datenbank!B:N,10,FALSE)</f>
        <v>1</v>
      </c>
      <c r="F27" s="74">
        <f>IF($A$1=1,"",VLOOKUP(B27,Datenbank!$B$3:$U$1228,8,FALSE))</f>
        <v>35</v>
      </c>
      <c r="G27" s="75" t="s">
        <v>124</v>
      </c>
      <c r="H27" s="76"/>
      <c r="I27" s="77"/>
      <c r="J27" s="78"/>
      <c r="K27" s="77"/>
      <c r="L27" s="78"/>
      <c r="M27" s="77"/>
      <c r="N27" s="78"/>
      <c r="O27" s="89"/>
      <c r="P27" s="92">
        <f t="shared" si="0"/>
        <v>0</v>
      </c>
      <c r="Q27" s="79">
        <f>IF($A$1=1,"",IF(AND(Datenbank!J20=1,VOLUMES!G27="YES",SUM(H27:O27)&gt;0),SUM(H27:O27)*F27+4.5,SUM(H27:O27)*F27))</f>
        <v>0</v>
      </c>
    </row>
    <row r="28" spans="2:17" ht="18.75" x14ac:dyDescent="0.3">
      <c r="B28" s="71" t="s">
        <v>35</v>
      </c>
      <c r="C28" s="72" t="str">
        <f>IF(AND($R$1=1,P28=0),"",VLOOKUP(B28,Datenbank!B:C,2,FALSE))</f>
        <v>Gonzo 2</v>
      </c>
      <c r="D28" s="72" t="str">
        <f>IF(AND($R$1=1,P28=0),"",VLOOKUP(B28,Datenbank!B:D,3,FALSE))</f>
        <v>T-Nuts</v>
      </c>
      <c r="E28" s="73">
        <f>VLOOKUP(B28,Datenbank!B:N,10,FALSE)</f>
        <v>4</v>
      </c>
      <c r="F28" s="74">
        <f>IF($A$1=1,"",VLOOKUP(B28,Datenbank!$B$3:$U$1228,8,FALSE))</f>
        <v>75</v>
      </c>
      <c r="G28" s="80" t="s">
        <v>126</v>
      </c>
      <c r="H28" s="76"/>
      <c r="I28" s="77"/>
      <c r="J28" s="78"/>
      <c r="K28" s="77"/>
      <c r="L28" s="78"/>
      <c r="M28" s="77"/>
      <c r="N28" s="78"/>
      <c r="O28" s="89"/>
      <c r="P28" s="92">
        <f t="shared" si="0"/>
        <v>0</v>
      </c>
      <c r="Q28" s="79">
        <f>IF($A$1=1,"",IF(AND(Datenbank!J21=1,VOLUMES!G28="YES",SUM(H28:O28)&gt;0),SUM(H28:O28)*F28+4.5,SUM(H28:O28)*F28))</f>
        <v>0</v>
      </c>
    </row>
    <row r="29" spans="2:17" ht="18.75" x14ac:dyDescent="0.3">
      <c r="B29" s="71" t="s">
        <v>36</v>
      </c>
      <c r="C29" s="72" t="str">
        <f>IF(AND($R$1=1,P29=0),"",VLOOKUP(B29,Datenbank!B:C,2,FALSE))</f>
        <v>Gonzo 3</v>
      </c>
      <c r="D29" s="72" t="str">
        <f>IF(AND($R$1=1,P29=0),"",VLOOKUP(B29,Datenbank!B:D,3,FALSE))</f>
        <v>T-Nuts</v>
      </c>
      <c r="E29" s="73">
        <f>VLOOKUP(B29,Datenbank!B:N,10,FALSE)</f>
        <v>3.8</v>
      </c>
      <c r="F29" s="74">
        <f>IF($A$1=1,"",VLOOKUP(B29,Datenbank!$B$3:$U$1228,8,FALSE))</f>
        <v>85</v>
      </c>
      <c r="G29" s="80" t="s">
        <v>126</v>
      </c>
      <c r="H29" s="76"/>
      <c r="I29" s="77"/>
      <c r="J29" s="78"/>
      <c r="K29" s="77"/>
      <c r="L29" s="78"/>
      <c r="M29" s="77"/>
      <c r="N29" s="78"/>
      <c r="O29" s="89"/>
      <c r="P29" s="92">
        <f t="shared" si="0"/>
        <v>0</v>
      </c>
      <c r="Q29" s="79">
        <f>IF($A$1=1,"",IF(AND(Datenbank!J22=1,VOLUMES!G29="YES",SUM(H29:O29)&gt;0),SUM(H29:O29)*F29+4.5,SUM(H29:O29)*F29))</f>
        <v>0</v>
      </c>
    </row>
    <row r="30" spans="2:17" ht="18.75" x14ac:dyDescent="0.3">
      <c r="B30" s="71" t="s">
        <v>37</v>
      </c>
      <c r="C30" s="72" t="str">
        <f>IF(AND($R$1=1,P30=0),"",VLOOKUP(B30,Datenbank!B:C,2,FALSE))</f>
        <v>Gonzo 4-400</v>
      </c>
      <c r="D30" s="72" t="str">
        <f>IF(AND($R$1=1,P30=0),"",VLOOKUP(B30,Datenbank!B:D,3,FALSE))</f>
        <v>T-Nuts</v>
      </c>
      <c r="E30" s="73">
        <f>VLOOKUP(B30,Datenbank!B:N,10,FALSE)</f>
        <v>2.2999999999999998</v>
      </c>
      <c r="F30" s="74">
        <f>IF($A$1=1,"",VLOOKUP(B30,Datenbank!$B$3:$U$1228,8,FALSE))</f>
        <v>50</v>
      </c>
      <c r="G30" s="75" t="s">
        <v>124</v>
      </c>
      <c r="H30" s="76"/>
      <c r="I30" s="77"/>
      <c r="J30" s="78"/>
      <c r="K30" s="77"/>
      <c r="L30" s="78"/>
      <c r="M30" s="77"/>
      <c r="N30" s="78"/>
      <c r="O30" s="89"/>
      <c r="P30" s="92">
        <f t="shared" si="0"/>
        <v>0</v>
      </c>
      <c r="Q30" s="79">
        <f>IF($A$1=1,"",IF(AND(Datenbank!J23=1,VOLUMES!G30="YES",SUM(H30:O30)&gt;0),SUM(H30:O30)*F30+4.5,SUM(H30:O30)*F30))</f>
        <v>0</v>
      </c>
    </row>
    <row r="31" spans="2:17" ht="18.75" x14ac:dyDescent="0.3">
      <c r="B31" s="71" t="s">
        <v>38</v>
      </c>
      <c r="C31" s="72" t="str">
        <f>IF(AND($R$1=1,P31=0),"",VLOOKUP(B31,Datenbank!B:C,2,FALSE))</f>
        <v>Gonzo 5-400</v>
      </c>
      <c r="D31" s="72" t="str">
        <f>IF(AND($R$1=1,P31=0),"",VLOOKUP(B31,Datenbank!B:D,3,FALSE))</f>
        <v>T-Nuts</v>
      </c>
      <c r="E31" s="73">
        <f>VLOOKUP(B31,Datenbank!B:N,10,FALSE)</f>
        <v>2</v>
      </c>
      <c r="F31" s="74">
        <f>IF($A$1=1,"",VLOOKUP(B31,Datenbank!$B$3:$U$1228,8,FALSE))</f>
        <v>45</v>
      </c>
      <c r="G31" s="75" t="s">
        <v>124</v>
      </c>
      <c r="H31" s="76"/>
      <c r="I31" s="77"/>
      <c r="J31" s="78"/>
      <c r="K31" s="77"/>
      <c r="L31" s="78"/>
      <c r="M31" s="77"/>
      <c r="N31" s="78"/>
      <c r="O31" s="89"/>
      <c r="P31" s="92">
        <f t="shared" si="0"/>
        <v>0</v>
      </c>
      <c r="Q31" s="79">
        <f>IF($A$1=1,"",IF(AND(Datenbank!J24=1,VOLUMES!G31="YES",SUM(H31:O31)&gt;0),SUM(H31:O31)*F31+4.5,SUM(H31:O31)*F31))</f>
        <v>0</v>
      </c>
    </row>
    <row r="32" spans="2:17" ht="18.75" x14ac:dyDescent="0.3">
      <c r="B32" s="71" t="s">
        <v>39</v>
      </c>
      <c r="C32" s="72" t="str">
        <f>IF(AND($R$1=1,P32=0),"",VLOOKUP(B32,Datenbank!B:C,2,FALSE))</f>
        <v>Gonzo 6-400</v>
      </c>
      <c r="D32" s="72" t="str">
        <f>IF(AND($R$1=1,P32=0),"",VLOOKUP(B32,Datenbank!B:D,3,FALSE))</f>
        <v>T-Nuts</v>
      </c>
      <c r="E32" s="73">
        <f>VLOOKUP(B32,Datenbank!B:N,10,FALSE)</f>
        <v>1.7</v>
      </c>
      <c r="F32" s="74">
        <f>IF($A$1=1,"",VLOOKUP(B32,Datenbank!$B$3:$U$1228,8,FALSE))</f>
        <v>45</v>
      </c>
      <c r="G32" s="75" t="s">
        <v>124</v>
      </c>
      <c r="H32" s="76"/>
      <c r="I32" s="77"/>
      <c r="J32" s="78"/>
      <c r="K32" s="77"/>
      <c r="L32" s="78"/>
      <c r="M32" s="77"/>
      <c r="N32" s="78"/>
      <c r="O32" s="89"/>
      <c r="P32" s="92">
        <f t="shared" si="0"/>
        <v>0</v>
      </c>
      <c r="Q32" s="79">
        <f>IF($A$1=1,"",IF(AND(Datenbank!J25=1,VOLUMES!G32="YES",SUM(H32:O32)&gt;0),SUM(H32:O32)*F32+4.5,SUM(H32:O32)*F32))</f>
        <v>0</v>
      </c>
    </row>
    <row r="33" spans="2:17" ht="18.75" x14ac:dyDescent="0.3">
      <c r="B33" s="71" t="s">
        <v>40</v>
      </c>
      <c r="C33" s="72" t="str">
        <f>IF(AND($R$1=1,P33=0),"",VLOOKUP(B33,Datenbank!B:C,2,FALSE))</f>
        <v>Gonzo 7-400</v>
      </c>
      <c r="D33" s="72" t="str">
        <f>IF(AND($R$1=1,P33=0),"",VLOOKUP(B33,Datenbank!B:D,3,FALSE))</f>
        <v>T-Nuts</v>
      </c>
      <c r="E33" s="73">
        <f>VLOOKUP(B33,Datenbank!B:N,10,FALSE)</f>
        <v>1.4</v>
      </c>
      <c r="F33" s="74">
        <f>IF($A$1=1,"",VLOOKUP(B33,Datenbank!$B$3:$U$1228,8,FALSE))</f>
        <v>45</v>
      </c>
      <c r="G33" s="75" t="s">
        <v>124</v>
      </c>
      <c r="H33" s="76"/>
      <c r="I33" s="77"/>
      <c r="J33" s="78"/>
      <c r="K33" s="77"/>
      <c r="L33" s="78"/>
      <c r="M33" s="77"/>
      <c r="N33" s="78"/>
      <c r="O33" s="89"/>
      <c r="P33" s="92">
        <f t="shared" si="0"/>
        <v>0</v>
      </c>
      <c r="Q33" s="79">
        <f>IF($A$1=1,"",IF(AND(Datenbank!J26=1,VOLUMES!G33="YES",SUM(H33:O33)&gt;0),SUM(H33:O33)*F33+4.5,SUM(H33:O33)*F33))</f>
        <v>0</v>
      </c>
    </row>
    <row r="34" spans="2:17" ht="18.75" x14ac:dyDescent="0.3">
      <c r="B34" s="71" t="s">
        <v>41</v>
      </c>
      <c r="C34" s="72" t="str">
        <f>IF(AND($R$1=1,P34=0),"",VLOOKUP(B34,Datenbank!B:C,2,FALSE))</f>
        <v>Gonzo 8-400</v>
      </c>
      <c r="D34" s="72" t="str">
        <f>IF(AND($R$1=1,P34=0),"",VLOOKUP(B34,Datenbank!B:D,3,FALSE))</f>
        <v>T-Nuts</v>
      </c>
      <c r="E34" s="73">
        <f>VLOOKUP(B34,Datenbank!B:N,10,FALSE)</f>
        <v>2</v>
      </c>
      <c r="F34" s="74">
        <f>IF($A$1=1,"",VLOOKUP(B34,Datenbank!$B$3:$U$1228,8,FALSE))</f>
        <v>50</v>
      </c>
      <c r="G34" s="75" t="s">
        <v>124</v>
      </c>
      <c r="H34" s="76"/>
      <c r="I34" s="77"/>
      <c r="J34" s="78"/>
      <c r="K34" s="77"/>
      <c r="L34" s="78"/>
      <c r="M34" s="77"/>
      <c r="N34" s="78"/>
      <c r="O34" s="89"/>
      <c r="P34" s="92">
        <f t="shared" si="0"/>
        <v>0</v>
      </c>
      <c r="Q34" s="79">
        <f>IF($A$1=1,"",IF(AND(Datenbank!J27=1,VOLUMES!G34="YES",SUM(H34:O34)&gt;0),SUM(H34:O34)*F34+4.5,SUM(H34:O34)*F34))</f>
        <v>0</v>
      </c>
    </row>
    <row r="35" spans="2:17" ht="18.75" x14ac:dyDescent="0.3">
      <c r="B35" s="71" t="s">
        <v>42</v>
      </c>
      <c r="C35" s="72" t="str">
        <f>IF(AND($R$1=1,P35=0),"",VLOOKUP(B35,Datenbank!B:C,2,FALSE))</f>
        <v>Gonzo 9-400</v>
      </c>
      <c r="D35" s="72" t="str">
        <f>IF(AND($R$1=1,P35=0),"",VLOOKUP(B35,Datenbank!B:D,3,FALSE))</f>
        <v>T-Nuts</v>
      </c>
      <c r="E35" s="73">
        <f>VLOOKUP(B35,Datenbank!B:N,10,FALSE)</f>
        <v>2</v>
      </c>
      <c r="F35" s="74">
        <f>IF($A$1=1,"",VLOOKUP(B35,Datenbank!$B$3:$U$1228,8,FALSE))</f>
        <v>50</v>
      </c>
      <c r="G35" s="75" t="s">
        <v>124</v>
      </c>
      <c r="H35" s="76"/>
      <c r="I35" s="77"/>
      <c r="J35" s="78"/>
      <c r="K35" s="77"/>
      <c r="L35" s="78"/>
      <c r="M35" s="77"/>
      <c r="N35" s="78"/>
      <c r="O35" s="89"/>
      <c r="P35" s="92">
        <f t="shared" si="0"/>
        <v>0</v>
      </c>
      <c r="Q35" s="79">
        <f>IF($A$1=1,"",IF(AND(Datenbank!J28=1,VOLUMES!G35="YES",SUM(H35:O35)&gt;0),SUM(H35:O35)*F35+4.5,SUM(H35:O35)*F35))</f>
        <v>0</v>
      </c>
    </row>
    <row r="36" spans="2:17" ht="18.75" x14ac:dyDescent="0.3">
      <c r="B36" s="71" t="s">
        <v>43</v>
      </c>
      <c r="C36" s="72" t="str">
        <f>IF(AND($R$1=1,P36=0),"",VLOOKUP(B36,Datenbank!B:C,2,FALSE))</f>
        <v>Gonzo 10-400</v>
      </c>
      <c r="D36" s="72" t="str">
        <f>IF(AND($R$1=1,P36=0),"",VLOOKUP(B36,Datenbank!B:D,3,FALSE))</f>
        <v>T-Nuts</v>
      </c>
      <c r="E36" s="73">
        <f>VLOOKUP(B36,Datenbank!B:N,10,FALSE)</f>
        <v>2</v>
      </c>
      <c r="F36" s="74">
        <f>IF($A$1=1,"",VLOOKUP(B36,Datenbank!$B$3:$U$1228,8,FALSE))</f>
        <v>70</v>
      </c>
      <c r="G36" s="75" t="s">
        <v>124</v>
      </c>
      <c r="H36" s="76"/>
      <c r="I36" s="77"/>
      <c r="J36" s="78"/>
      <c r="K36" s="77"/>
      <c r="L36" s="78"/>
      <c r="M36" s="77"/>
      <c r="N36" s="78"/>
      <c r="O36" s="89"/>
      <c r="P36" s="92">
        <f t="shared" si="0"/>
        <v>0</v>
      </c>
      <c r="Q36" s="79">
        <f>IF($A$1=1,"",IF(AND(Datenbank!J29=1,VOLUMES!G36="YES",SUM(H36:O36)&gt;0),SUM(H36:O36)*F36+4.5,SUM(H36:O36)*F36))</f>
        <v>0</v>
      </c>
    </row>
    <row r="37" spans="2:17" ht="18.75" x14ac:dyDescent="0.3">
      <c r="B37" s="71" t="s">
        <v>44</v>
      </c>
      <c r="C37" s="72" t="str">
        <f>IF(AND($R$1=1,P37=0),"",VLOOKUP(B37,Datenbank!B:C,2,FALSE))</f>
        <v>Gonzo 11-400</v>
      </c>
      <c r="D37" s="72" t="str">
        <f>IF(AND($R$1=1,P37=0),"",VLOOKUP(B37,Datenbank!B:D,3,FALSE))</f>
        <v>T-Nuts</v>
      </c>
      <c r="E37" s="73">
        <f>VLOOKUP(B37,Datenbank!B:N,10,FALSE)</f>
        <v>3.5</v>
      </c>
      <c r="F37" s="74">
        <f>IF($A$1=1,"",VLOOKUP(B37,Datenbank!$B$3:$U$1228,8,FALSE))</f>
        <v>90</v>
      </c>
      <c r="G37" s="75" t="s">
        <v>124</v>
      </c>
      <c r="H37" s="76"/>
      <c r="I37" s="77"/>
      <c r="J37" s="78"/>
      <c r="K37" s="77"/>
      <c r="L37" s="78"/>
      <c r="M37" s="77"/>
      <c r="N37" s="78"/>
      <c r="O37" s="89"/>
      <c r="P37" s="92">
        <f t="shared" si="0"/>
        <v>0</v>
      </c>
      <c r="Q37" s="79">
        <f>IF($A$1=1,"",IF(AND(Datenbank!J30=1,VOLUMES!G37="YES",SUM(H37:O37)&gt;0),SUM(H37:O37)*F37+4.5,SUM(H37:O37)*F37))</f>
        <v>0</v>
      </c>
    </row>
    <row r="38" spans="2:17" ht="18.75" x14ac:dyDescent="0.3">
      <c r="B38" s="71" t="s">
        <v>45</v>
      </c>
      <c r="C38" s="72" t="str">
        <f>IF(AND($R$1=1,P38=0),"",VLOOKUP(B38,Datenbank!B:C,2,FALSE))</f>
        <v>Gonzo 12-400</v>
      </c>
      <c r="D38" s="72" t="str">
        <f>IF(AND($R$1=1,P38=0),"",VLOOKUP(B38,Datenbank!B:D,3,FALSE))</f>
        <v>T-Nuts</v>
      </c>
      <c r="E38" s="73">
        <f>VLOOKUP(B38,Datenbank!B:N,10,FALSE)</f>
        <v>3.5</v>
      </c>
      <c r="F38" s="74">
        <f>IF($A$1=1,"",VLOOKUP(B38,Datenbank!$B$3:$U$1228,8,FALSE))</f>
        <v>90</v>
      </c>
      <c r="G38" s="75" t="s">
        <v>124</v>
      </c>
      <c r="H38" s="76"/>
      <c r="I38" s="77"/>
      <c r="J38" s="78"/>
      <c r="K38" s="77"/>
      <c r="L38" s="78"/>
      <c r="M38" s="77"/>
      <c r="N38" s="78"/>
      <c r="O38" s="89"/>
      <c r="P38" s="92">
        <f t="shared" si="0"/>
        <v>0</v>
      </c>
      <c r="Q38" s="79">
        <f>IF($A$1=1,"",IF(AND(Datenbank!J31=1,VOLUMES!G38="YES",SUM(H38:O38)&gt;0),SUM(H38:O38)*F38+4.5,SUM(H38:O38)*F38))</f>
        <v>0</v>
      </c>
    </row>
    <row r="39" spans="2:17" ht="18.75" x14ac:dyDescent="0.3">
      <c r="B39" s="71" t="s">
        <v>46</v>
      </c>
      <c r="C39" s="72" t="str">
        <f>IF(AND($R$1=1,P39=0),"",VLOOKUP(B39,Datenbank!B:C,2,FALSE))</f>
        <v>Gonzo 13-400</v>
      </c>
      <c r="D39" s="72" t="str">
        <f>IF(AND($R$1=1,P39=0),"",VLOOKUP(B39,Datenbank!B:D,3,FALSE))</f>
        <v>T-Nuts</v>
      </c>
      <c r="E39" s="73">
        <f>VLOOKUP(B39,Datenbank!B:N,10,FALSE)</f>
        <v>2</v>
      </c>
      <c r="F39" s="74">
        <f>IF($A$1=1,"",VLOOKUP(B39,Datenbank!$B$3:$U$1228,8,FALSE))</f>
        <v>70</v>
      </c>
      <c r="G39" s="75" t="s">
        <v>124</v>
      </c>
      <c r="H39" s="76"/>
      <c r="I39" s="77"/>
      <c r="J39" s="78"/>
      <c r="K39" s="77"/>
      <c r="L39" s="78"/>
      <c r="M39" s="77"/>
      <c r="N39" s="78"/>
      <c r="O39" s="89"/>
      <c r="P39" s="92">
        <f t="shared" si="0"/>
        <v>0</v>
      </c>
      <c r="Q39" s="79">
        <f>IF($A$1=1,"",IF(AND(Datenbank!J32=1,VOLUMES!G39="YES",SUM(H39:O39)&gt;0),SUM(H39:O39)*F39+4.5,SUM(H39:O39)*F39))</f>
        <v>0</v>
      </c>
    </row>
    <row r="40" spans="2:17" ht="18.75" x14ac:dyDescent="0.3">
      <c r="B40" s="71" t="s">
        <v>47</v>
      </c>
      <c r="C40" s="72" t="str">
        <f>IF(AND($R$1=1,P40=0),"",VLOOKUP(B40,Datenbank!B:C,2,FALSE))</f>
        <v>Gonzo 4-600</v>
      </c>
      <c r="D40" s="72" t="str">
        <f>IF(AND($R$1=1,P40=0),"",VLOOKUP(B40,Datenbank!B:D,3,FALSE))</f>
        <v>T-Nuts</v>
      </c>
      <c r="E40" s="73">
        <f>VLOOKUP(B40,Datenbank!B:N,10,FALSE)</f>
        <v>5.3</v>
      </c>
      <c r="F40" s="74">
        <f>IF($A$1=1,"",VLOOKUP(B40,Datenbank!$B$3:$U$1228,8,FALSE))</f>
        <v>140</v>
      </c>
      <c r="G40" s="80" t="s">
        <v>126</v>
      </c>
      <c r="H40" s="76"/>
      <c r="I40" s="77"/>
      <c r="J40" s="78"/>
      <c r="K40" s="77"/>
      <c r="L40" s="78"/>
      <c r="M40" s="77"/>
      <c r="N40" s="78"/>
      <c r="O40" s="89"/>
      <c r="P40" s="92">
        <f t="shared" si="0"/>
        <v>0</v>
      </c>
      <c r="Q40" s="79">
        <f>IF($A$1=1,"",IF(AND(Datenbank!J33=1,VOLUMES!G40="YES",SUM(H40:O40)&gt;0),SUM(H40:O40)*F40+4.5,SUM(H40:O40)*F40))</f>
        <v>0</v>
      </c>
    </row>
    <row r="41" spans="2:17" ht="18.75" x14ac:dyDescent="0.3">
      <c r="B41" s="71" t="s">
        <v>48</v>
      </c>
      <c r="C41" s="72" t="str">
        <f>IF(AND($R$1=1,P41=0),"",VLOOKUP(B41,Datenbank!B:C,2,FALSE))</f>
        <v>Gonzo 5-600</v>
      </c>
      <c r="D41" s="72" t="str">
        <f>IF(AND($R$1=1,P41=0),"",VLOOKUP(B41,Datenbank!B:D,3,FALSE))</f>
        <v>T-Nuts</v>
      </c>
      <c r="E41" s="73">
        <f>VLOOKUP(B41,Datenbank!B:N,10,FALSE)</f>
        <v>4.4000000000000004</v>
      </c>
      <c r="F41" s="74">
        <f>IF($A$1=1,"",VLOOKUP(B41,Datenbank!$B$3:$U$1228,8,FALSE))</f>
        <v>120</v>
      </c>
      <c r="G41" s="80" t="s">
        <v>126</v>
      </c>
      <c r="H41" s="76"/>
      <c r="I41" s="77"/>
      <c r="J41" s="78"/>
      <c r="K41" s="77"/>
      <c r="L41" s="78"/>
      <c r="M41" s="77"/>
      <c r="N41" s="78"/>
      <c r="O41" s="89"/>
      <c r="P41" s="92">
        <f t="shared" si="0"/>
        <v>0</v>
      </c>
      <c r="Q41" s="79">
        <f>IF($A$1=1,"",IF(AND(Datenbank!J34=1,VOLUMES!G41="YES",SUM(H41:O41)&gt;0),SUM(H41:O41)*F41+4.5,SUM(H41:O41)*F41))</f>
        <v>0</v>
      </c>
    </row>
    <row r="42" spans="2:17" ht="18.75" x14ac:dyDescent="0.3">
      <c r="B42" s="71" t="s">
        <v>49</v>
      </c>
      <c r="C42" s="72" t="str">
        <f>IF(AND($R$1=1,P42=0),"",VLOOKUP(B42,Datenbank!B:C,2,FALSE))</f>
        <v>Gonzo 6-600</v>
      </c>
      <c r="D42" s="72" t="str">
        <f>IF(AND($R$1=1,P42=0),"",VLOOKUP(B42,Datenbank!B:D,3,FALSE))</f>
        <v>T-Nuts</v>
      </c>
      <c r="E42" s="73">
        <f>VLOOKUP(B42,Datenbank!B:N,10,FALSE)</f>
        <v>3.7</v>
      </c>
      <c r="F42" s="74">
        <f>IF($A$1=1,"",VLOOKUP(B42,Datenbank!$B$3:$U$1228,8,FALSE))</f>
        <v>110</v>
      </c>
      <c r="G42" s="80" t="s">
        <v>126</v>
      </c>
      <c r="H42" s="76"/>
      <c r="I42" s="77"/>
      <c r="J42" s="78"/>
      <c r="K42" s="77"/>
      <c r="L42" s="78"/>
      <c r="M42" s="77"/>
      <c r="N42" s="78"/>
      <c r="O42" s="89"/>
      <c r="P42" s="92">
        <f t="shared" si="0"/>
        <v>0</v>
      </c>
      <c r="Q42" s="79">
        <f>IF($A$1=1,"",IF(AND(Datenbank!J35=1,VOLUMES!G42="YES",SUM(H42:O42)&gt;0),SUM(H42:O42)*F42+4.5,SUM(H42:O42)*F42))</f>
        <v>0</v>
      </c>
    </row>
    <row r="43" spans="2:17" ht="18.75" x14ac:dyDescent="0.3">
      <c r="B43" s="71" t="s">
        <v>50</v>
      </c>
      <c r="C43" s="72" t="str">
        <f>IF(AND($R$1=1,P43=0),"",VLOOKUP(B43,Datenbank!B:C,2,FALSE))</f>
        <v>Gonzo 7-600</v>
      </c>
      <c r="D43" s="72" t="str">
        <f>IF(AND($R$1=1,P43=0),"",VLOOKUP(B43,Datenbank!B:D,3,FALSE))</f>
        <v>T-Nuts</v>
      </c>
      <c r="E43" s="73">
        <f>VLOOKUP(B43,Datenbank!B:N,10,FALSE)</f>
        <v>3</v>
      </c>
      <c r="F43" s="74">
        <f>IF($A$1=1,"",VLOOKUP(B43,Datenbank!$B$3:$U$1228,8,FALSE))</f>
        <v>110</v>
      </c>
      <c r="G43" s="80" t="s">
        <v>126</v>
      </c>
      <c r="H43" s="76"/>
      <c r="I43" s="77"/>
      <c r="J43" s="78"/>
      <c r="K43" s="77"/>
      <c r="L43" s="78"/>
      <c r="M43" s="77"/>
      <c r="N43" s="78"/>
      <c r="O43" s="89"/>
      <c r="P43" s="92">
        <f t="shared" ref="P43:P59" si="1">SUM(H43:O43)*E43</f>
        <v>0</v>
      </c>
      <c r="Q43" s="79">
        <f>IF($A$1=1,"",IF(AND(Datenbank!J36=1,VOLUMES!G43="YES",SUM(H43:O43)&gt;0),SUM(H43:O43)*F43+4.5,SUM(H43:O43)*F43))</f>
        <v>0</v>
      </c>
    </row>
    <row r="44" spans="2:17" ht="18.75" x14ac:dyDescent="0.3">
      <c r="B44" s="71" t="s">
        <v>51</v>
      </c>
      <c r="C44" s="72" t="str">
        <f>IF(AND($R$1=1,P44=0),"",VLOOKUP(B44,Datenbank!B:C,2,FALSE))</f>
        <v>Gonzo 8-600</v>
      </c>
      <c r="D44" s="72" t="str">
        <f>IF(AND($R$1=1,P44=0),"",VLOOKUP(B44,Datenbank!B:D,3,FALSE))</f>
        <v>T-Nuts</v>
      </c>
      <c r="E44" s="73">
        <f>VLOOKUP(B44,Datenbank!B:N,10,FALSE)</f>
        <v>4.4000000000000004</v>
      </c>
      <c r="F44" s="74">
        <f>IF($A$1=1,"",VLOOKUP(B44,Datenbank!$B$3:$U$1228,8,FALSE))</f>
        <v>120</v>
      </c>
      <c r="G44" s="80" t="s">
        <v>126</v>
      </c>
      <c r="H44" s="76"/>
      <c r="I44" s="77"/>
      <c r="J44" s="78"/>
      <c r="K44" s="77"/>
      <c r="L44" s="78"/>
      <c r="M44" s="77"/>
      <c r="N44" s="78"/>
      <c r="O44" s="89"/>
      <c r="P44" s="92">
        <f t="shared" si="1"/>
        <v>0</v>
      </c>
      <c r="Q44" s="79">
        <f>IF($A$1=1,"",IF(AND(Datenbank!J37=1,VOLUMES!G44="YES",SUM(H44:O44)&gt;0),SUM(H44:O44)*F44+4.5,SUM(H44:O44)*F44))</f>
        <v>0</v>
      </c>
    </row>
    <row r="45" spans="2:17" ht="18.75" x14ac:dyDescent="0.3">
      <c r="B45" s="71" t="s">
        <v>52</v>
      </c>
      <c r="C45" s="72" t="str">
        <f>IF(AND($R$1=1,P45=0),"",VLOOKUP(B45,Datenbank!B:C,2,FALSE))</f>
        <v>Gonzo 9-600</v>
      </c>
      <c r="D45" s="72" t="str">
        <f>IF(AND($R$1=1,P45=0),"",VLOOKUP(B45,Datenbank!B:D,3,FALSE))</f>
        <v>T-Nuts</v>
      </c>
      <c r="E45" s="73">
        <f>VLOOKUP(B45,Datenbank!B:N,10,FALSE)</f>
        <v>4.4000000000000004</v>
      </c>
      <c r="F45" s="74">
        <f>IF($A$1=1,"",VLOOKUP(B45,Datenbank!$B$3:$U$1228,8,FALSE))</f>
        <v>120</v>
      </c>
      <c r="G45" s="80" t="s">
        <v>126</v>
      </c>
      <c r="H45" s="76"/>
      <c r="I45" s="77"/>
      <c r="J45" s="78"/>
      <c r="K45" s="77"/>
      <c r="L45" s="78"/>
      <c r="M45" s="77"/>
      <c r="N45" s="78"/>
      <c r="O45" s="89"/>
      <c r="P45" s="92">
        <f t="shared" si="1"/>
        <v>0</v>
      </c>
      <c r="Q45" s="79">
        <f>IF($A$1=1,"",IF(AND(Datenbank!J38=1,VOLUMES!G45="YES",SUM(H45:O45)&gt;0),SUM(H45:O45)*F45+4.5,SUM(H45:O45)*F45))</f>
        <v>0</v>
      </c>
    </row>
    <row r="46" spans="2:17" ht="18.75" x14ac:dyDescent="0.3">
      <c r="B46" s="71" t="s">
        <v>53</v>
      </c>
      <c r="C46" s="72" t="str">
        <f>IF(AND($R$1=1,P46=0),"",VLOOKUP(B46,Datenbank!B:C,2,FALSE))</f>
        <v>Gonzo 10-600</v>
      </c>
      <c r="D46" s="72" t="str">
        <f>IF(AND($R$1=1,P46=0),"",VLOOKUP(B46,Datenbank!B:D,3,FALSE))</f>
        <v>T-Nuts</v>
      </c>
      <c r="E46" s="73">
        <f>VLOOKUP(B46,Datenbank!B:N,10,FALSE)</f>
        <v>4.5</v>
      </c>
      <c r="F46" s="74">
        <f>IF($A$1=1,"",VLOOKUP(B46,Datenbank!$B$3:$U$1228,8,FALSE))</f>
        <v>140</v>
      </c>
      <c r="G46" s="80" t="s">
        <v>126</v>
      </c>
      <c r="H46" s="76"/>
      <c r="I46" s="77"/>
      <c r="J46" s="78"/>
      <c r="K46" s="77"/>
      <c r="L46" s="78"/>
      <c r="M46" s="77"/>
      <c r="N46" s="78"/>
      <c r="O46" s="89"/>
      <c r="P46" s="92">
        <f t="shared" si="1"/>
        <v>0</v>
      </c>
      <c r="Q46" s="79">
        <f>IF($A$1=1,"",IF(AND(Datenbank!J39=1,VOLUMES!G46="YES",SUM(H46:O46)&gt;0),SUM(H46:O46)*F46+4.5,SUM(H46:O46)*F46))</f>
        <v>0</v>
      </c>
    </row>
    <row r="47" spans="2:17" ht="18.75" x14ac:dyDescent="0.3">
      <c r="B47" s="71" t="s">
        <v>54</v>
      </c>
      <c r="C47" s="72" t="str">
        <f>IF(AND($R$1=1,P47=0),"",VLOOKUP(B47,Datenbank!B:C,2,FALSE))</f>
        <v>Gonzo 11-600</v>
      </c>
      <c r="D47" s="72" t="str">
        <f>IF(AND($R$1=1,P47=0),"",VLOOKUP(B47,Datenbank!B:D,3,FALSE))</f>
        <v>T-Nuts</v>
      </c>
      <c r="E47" s="73">
        <f>VLOOKUP(B47,Datenbank!B:N,10,FALSE)</f>
        <v>8</v>
      </c>
      <c r="F47" s="74">
        <f>IF($A$1=1,"",VLOOKUP(B47,Datenbank!$B$3:$U$1228,8,FALSE))</f>
        <v>160</v>
      </c>
      <c r="G47" s="80" t="s">
        <v>126</v>
      </c>
      <c r="H47" s="76"/>
      <c r="I47" s="77"/>
      <c r="J47" s="78"/>
      <c r="K47" s="77"/>
      <c r="L47" s="78"/>
      <c r="M47" s="77"/>
      <c r="N47" s="78"/>
      <c r="O47" s="89"/>
      <c r="P47" s="92">
        <f t="shared" si="1"/>
        <v>0</v>
      </c>
      <c r="Q47" s="79">
        <f>IF($A$1=1,"",IF(AND(Datenbank!J40=1,VOLUMES!G47="YES",SUM(H47:O47)&gt;0),SUM(H47:O47)*F47+4.5,SUM(H47:O47)*F47))</f>
        <v>0</v>
      </c>
    </row>
    <row r="48" spans="2:17" ht="18.75" x14ac:dyDescent="0.3">
      <c r="B48" s="71" t="s">
        <v>55</v>
      </c>
      <c r="C48" s="72" t="str">
        <f>IF(AND($R$1=1,P48=0),"",VLOOKUP(B48,Datenbank!B:C,2,FALSE))</f>
        <v>Gonzo 12-600</v>
      </c>
      <c r="D48" s="72" t="str">
        <f>IF(AND($R$1=1,P48=0),"",VLOOKUP(B48,Datenbank!B:D,3,FALSE))</f>
        <v>T-Nuts</v>
      </c>
      <c r="E48" s="73">
        <f>VLOOKUP(B48,Datenbank!B:N,10,FALSE)</f>
        <v>8</v>
      </c>
      <c r="F48" s="74">
        <f>IF($A$1=1,"",VLOOKUP(B48,Datenbank!$B$3:$U$1228,8,FALSE))</f>
        <v>160</v>
      </c>
      <c r="G48" s="80" t="s">
        <v>126</v>
      </c>
      <c r="H48" s="76"/>
      <c r="I48" s="77"/>
      <c r="J48" s="78"/>
      <c r="K48" s="77"/>
      <c r="L48" s="78"/>
      <c r="M48" s="77"/>
      <c r="N48" s="78"/>
      <c r="O48" s="89"/>
      <c r="P48" s="92">
        <f t="shared" si="1"/>
        <v>0</v>
      </c>
      <c r="Q48" s="79">
        <f>IF($A$1=1,"",IF(AND(Datenbank!J41=1,VOLUMES!G48="YES",SUM(H48:O48)&gt;0),SUM(H48:O48)*F48+4.5,SUM(H48:O48)*F48))</f>
        <v>0</v>
      </c>
    </row>
    <row r="49" spans="2:17" ht="18.75" x14ac:dyDescent="0.3">
      <c r="B49" s="71" t="s">
        <v>56</v>
      </c>
      <c r="C49" s="72" t="str">
        <f>IF(AND($R$1=1,P49=0),"",VLOOKUP(B49,Datenbank!B:C,2,FALSE))</f>
        <v>Gonzo 13-600</v>
      </c>
      <c r="D49" s="72" t="str">
        <f>IF(AND($R$1=1,P49=0),"",VLOOKUP(B49,Datenbank!B:D,3,FALSE))</f>
        <v>T-Nuts</v>
      </c>
      <c r="E49" s="73">
        <f>VLOOKUP(B49,Datenbank!B:N,10,FALSE)</f>
        <v>4.5</v>
      </c>
      <c r="F49" s="74">
        <f>IF($A$1=1,"",VLOOKUP(B49,Datenbank!$B$3:$U$1228,8,FALSE))</f>
        <v>140</v>
      </c>
      <c r="G49" s="75" t="s">
        <v>124</v>
      </c>
      <c r="H49" s="76"/>
      <c r="I49" s="77"/>
      <c r="J49" s="78"/>
      <c r="K49" s="77"/>
      <c r="L49" s="78"/>
      <c r="M49" s="77"/>
      <c r="N49" s="78"/>
      <c r="O49" s="89"/>
      <c r="P49" s="92">
        <f t="shared" si="1"/>
        <v>0</v>
      </c>
      <c r="Q49" s="79">
        <f>IF($A$1=1,"",IF(AND(Datenbank!J42=1,VOLUMES!G49="YES",SUM(H49:O49)&gt;0),SUM(H49:O49)*F49+4.5,SUM(H49:O49)*F49))</f>
        <v>0</v>
      </c>
    </row>
    <row r="50" spans="2:17" ht="18.75" x14ac:dyDescent="0.3">
      <c r="B50" s="71" t="s">
        <v>57</v>
      </c>
      <c r="C50" s="72" t="str">
        <f>IF(AND($R$1=1,P50=0),"",VLOOKUP(B50,Datenbank!B:C,2,FALSE))</f>
        <v>Gonzo 14 (Drachen 1200V1)</v>
      </c>
      <c r="D50" s="72" t="str">
        <f>IF(AND($R$1=1,P50=0),"",VLOOKUP(B50,Datenbank!B:D,3,FALSE))</f>
        <v>T-Nuts</v>
      </c>
      <c r="E50" s="73">
        <f>VLOOKUP(B50,Datenbank!B:N,10,FALSE)</f>
        <v>8</v>
      </c>
      <c r="F50" s="74">
        <f>IF($A$1=1,"",VLOOKUP(B50,Datenbank!$B$3:$U$1228,8,FALSE))</f>
        <v>190</v>
      </c>
      <c r="G50" s="75" t="s">
        <v>125</v>
      </c>
      <c r="H50" s="76"/>
      <c r="I50" s="77"/>
      <c r="J50" s="78"/>
      <c r="K50" s="77"/>
      <c r="L50" s="78"/>
      <c r="M50" s="77"/>
      <c r="N50" s="78"/>
      <c r="O50" s="89"/>
      <c r="P50" s="92">
        <f t="shared" si="1"/>
        <v>0</v>
      </c>
      <c r="Q50" s="79">
        <f>IF($A$1=1,"",IF(AND(Datenbank!J43=1,VOLUMES!G50="YES",SUM(H50:O50)&gt;0),SUM(H50:O50)*F50+4.5,SUM(H50:O50)*F50))</f>
        <v>0</v>
      </c>
    </row>
    <row r="51" spans="2:17" ht="18.75" x14ac:dyDescent="0.3">
      <c r="B51" s="71" t="s">
        <v>58</v>
      </c>
      <c r="C51" s="72" t="str">
        <f>IF(AND($R$1=1,P51=0),"",VLOOKUP(B51,Datenbank!B:C,2,FALSE))</f>
        <v>Gonzo 15 (Drachen 1200V2)</v>
      </c>
      <c r="D51" s="72" t="str">
        <f>IF(AND($R$1=1,P51=0),"",VLOOKUP(B51,Datenbank!B:D,3,FALSE))</f>
        <v>T-Nuts</v>
      </c>
      <c r="E51" s="73">
        <f>VLOOKUP(B51,Datenbank!B:N,10,FALSE)</f>
        <v>7.7</v>
      </c>
      <c r="F51" s="74">
        <f>IF($A$1=1,"",VLOOKUP(B51,Datenbank!$B$3:$U$1228,8,FALSE))</f>
        <v>190</v>
      </c>
      <c r="G51" s="75" t="s">
        <v>125</v>
      </c>
      <c r="H51" s="76"/>
      <c r="I51" s="77"/>
      <c r="J51" s="78"/>
      <c r="K51" s="77"/>
      <c r="L51" s="78"/>
      <c r="M51" s="77"/>
      <c r="N51" s="78"/>
      <c r="O51" s="89"/>
      <c r="P51" s="92">
        <f t="shared" si="1"/>
        <v>0</v>
      </c>
      <c r="Q51" s="79">
        <f>IF($A$1=1,"",IF(AND(Datenbank!J44=1,VOLUMES!G51="YES",SUM(H51:O51)&gt;0),SUM(H51:O51)*F51+4.5,SUM(H51:O51)*F51))</f>
        <v>0</v>
      </c>
    </row>
    <row r="52" spans="2:17" ht="18.75" x14ac:dyDescent="0.3">
      <c r="B52" s="71" t="s">
        <v>59</v>
      </c>
      <c r="C52" s="72" t="str">
        <f>IF(AND($R$1=1,P52=0),"",VLOOKUP(B52,Datenbank!B:C,2,FALSE))</f>
        <v>Gonzo 16 (Drachen 1600V1)</v>
      </c>
      <c r="D52" s="72" t="str">
        <f>IF(AND($R$1=1,P52=0),"",VLOOKUP(B52,Datenbank!B:D,3,FALSE))</f>
        <v>T-Nuts</v>
      </c>
      <c r="E52" s="73">
        <f>VLOOKUP(B52,Datenbank!B:N,10,FALSE)</f>
        <v>14</v>
      </c>
      <c r="F52" s="74">
        <f>IF($A$1=1,"",VLOOKUP(B52,Datenbank!$B$3:$U$1228,8,FALSE))</f>
        <v>230</v>
      </c>
      <c r="G52" s="75" t="s">
        <v>125</v>
      </c>
      <c r="H52" s="76"/>
      <c r="I52" s="77"/>
      <c r="J52" s="78"/>
      <c r="K52" s="77"/>
      <c r="L52" s="78"/>
      <c r="M52" s="77"/>
      <c r="N52" s="78"/>
      <c r="O52" s="89"/>
      <c r="P52" s="92">
        <f t="shared" si="1"/>
        <v>0</v>
      </c>
      <c r="Q52" s="79">
        <f>IF($A$1=1,"",IF(AND(Datenbank!J45=1,VOLUMES!G52="YES",SUM(H52:O52)&gt;0),SUM(H52:O52)*F52+4.5,SUM(H52:O52)*F52))</f>
        <v>0</v>
      </c>
    </row>
    <row r="53" spans="2:17" ht="18.75" x14ac:dyDescent="0.3">
      <c r="B53" s="71" t="s">
        <v>60</v>
      </c>
      <c r="C53" s="72" t="str">
        <f>IF(AND($R$1=1,P53=0),"",VLOOKUP(B53,Datenbank!B:C,2,FALSE))</f>
        <v>Gonzo 17 (Lyonstep Small)</v>
      </c>
      <c r="D53" s="72" t="str">
        <f>IF(AND($R$1=1,P53=0),"",VLOOKUP(B53,Datenbank!B:D,3,FALSE))</f>
        <v>T-Nuts</v>
      </c>
      <c r="E53" s="73">
        <f>VLOOKUP(B53,Datenbank!B:N,10,FALSE)</f>
        <v>11</v>
      </c>
      <c r="F53" s="74">
        <f>IF($A$1=1,"",VLOOKUP(B53,Datenbank!$B$3:$U$1228,8,FALSE))</f>
        <v>150</v>
      </c>
      <c r="G53" s="75" t="s">
        <v>125</v>
      </c>
      <c r="H53" s="76"/>
      <c r="I53" s="77"/>
      <c r="J53" s="78"/>
      <c r="K53" s="77"/>
      <c r="L53" s="78"/>
      <c r="M53" s="77"/>
      <c r="N53" s="78"/>
      <c r="O53" s="89"/>
      <c r="P53" s="92">
        <f t="shared" si="1"/>
        <v>0</v>
      </c>
      <c r="Q53" s="79">
        <f>IF($A$1=1,"",IF(AND(Datenbank!J46=1,VOLUMES!G53="YES",SUM(H53:O53)&gt;0),SUM(H53:O53)*F53+4.5,SUM(H53:O53)*F53))</f>
        <v>0</v>
      </c>
    </row>
    <row r="54" spans="2:17" ht="18.75" x14ac:dyDescent="0.3">
      <c r="B54" s="71" t="s">
        <v>61</v>
      </c>
      <c r="C54" s="72" t="str">
        <f>IF(AND($R$1=1,P54=0),"",VLOOKUP(B54,Datenbank!B:C,2,FALSE))</f>
        <v>Gonzo 18 (Lyonstep Large)</v>
      </c>
      <c r="D54" s="72" t="str">
        <f>IF(AND($R$1=1,P54=0),"",VLOOKUP(B54,Datenbank!B:D,3,FALSE))</f>
        <v>T-Nuts</v>
      </c>
      <c r="E54" s="73">
        <f>VLOOKUP(B54,Datenbank!B:N,10,FALSE)</f>
        <v>19</v>
      </c>
      <c r="F54" s="74">
        <f>IF($A$1=1,"",VLOOKUP(B54,Datenbank!$B$3:$U$1228,8,FALSE))</f>
        <v>290</v>
      </c>
      <c r="G54" s="75" t="s">
        <v>125</v>
      </c>
      <c r="H54" s="76"/>
      <c r="I54" s="77"/>
      <c r="J54" s="78"/>
      <c r="K54" s="77"/>
      <c r="L54" s="78"/>
      <c r="M54" s="77"/>
      <c r="N54" s="78"/>
      <c r="O54" s="89"/>
      <c r="P54" s="92">
        <f t="shared" si="1"/>
        <v>0</v>
      </c>
      <c r="Q54" s="79">
        <f>IF($A$1=1,"",IF(AND(Datenbank!J47=1,VOLUMES!G54="YES",SUM(H54:O54)&gt;0),SUM(H54:O54)*F54+4.5,SUM(H54:O54)*F54))</f>
        <v>0</v>
      </c>
    </row>
    <row r="55" spans="2:17" ht="18.75" x14ac:dyDescent="0.3">
      <c r="B55" s="71" t="s">
        <v>62</v>
      </c>
      <c r="C55" s="72" t="str">
        <f>IF(AND($R$1=1,P55=0),"",VLOOKUP(B55,Datenbank!B:C,2,FALSE))</f>
        <v>Hueco 1 (Kleber 5)</v>
      </c>
      <c r="D55" s="72" t="str">
        <f>IF(AND($R$1=1,P55=0),"",VLOOKUP(B55,Datenbank!B:D,3,FALSE))</f>
        <v>T-Nuts</v>
      </c>
      <c r="E55" s="73">
        <f>VLOOKUP(B55,Datenbank!B:N,10,FALSE)</f>
        <v>14.5</v>
      </c>
      <c r="F55" s="74">
        <f>IF($A$1=1,"",VLOOKUP(B55,Datenbank!$B$3:$U$1228,8,FALSE))</f>
        <v>230</v>
      </c>
      <c r="G55" s="75" t="s">
        <v>125</v>
      </c>
      <c r="H55" s="76"/>
      <c r="I55" s="77"/>
      <c r="J55" s="78"/>
      <c r="K55" s="77"/>
      <c r="L55" s="78"/>
      <c r="M55" s="77"/>
      <c r="N55" s="78"/>
      <c r="O55" s="89"/>
      <c r="P55" s="92">
        <f t="shared" si="1"/>
        <v>0</v>
      </c>
      <c r="Q55" s="79">
        <f>IF($A$1=1,"",IF(AND(Datenbank!J48=1,VOLUMES!G55="YES",SUM(H55:O55)&gt;0),SUM(H55:O55)*F55+4.5,SUM(H55:O55)*F55))</f>
        <v>0</v>
      </c>
    </row>
    <row r="56" spans="2:17" ht="18.75" x14ac:dyDescent="0.3">
      <c r="B56" s="71" t="s">
        <v>63</v>
      </c>
      <c r="C56" s="72" t="str">
        <f>IF(AND($R$1=1,P56=0),"",VLOOKUP(B56,Datenbank!B:C,2,FALSE))</f>
        <v>Hueco 2 (Kleber 6)</v>
      </c>
      <c r="D56" s="72" t="str">
        <f>IF(AND($R$1=1,P56=0),"",VLOOKUP(B56,Datenbank!B:D,3,FALSE))</f>
        <v>T-Nuts</v>
      </c>
      <c r="E56" s="73">
        <f>VLOOKUP(B56,Datenbank!B:N,10,FALSE)</f>
        <v>12.3</v>
      </c>
      <c r="F56" s="74">
        <f>IF($A$1=1,"",VLOOKUP(B56,Datenbank!$B$3:$U$1228,8,FALSE))</f>
        <v>230</v>
      </c>
      <c r="G56" s="75" t="s">
        <v>125</v>
      </c>
      <c r="H56" s="76"/>
      <c r="I56" s="77"/>
      <c r="J56" s="78"/>
      <c r="K56" s="77"/>
      <c r="L56" s="78"/>
      <c r="M56" s="77"/>
      <c r="N56" s="78"/>
      <c r="O56" s="89"/>
      <c r="P56" s="92">
        <f t="shared" si="1"/>
        <v>0</v>
      </c>
      <c r="Q56" s="79">
        <f>IF($A$1=1,"",IF(AND(Datenbank!J49=1,VOLUMES!G56="YES",SUM(H56:O56)&gt;0),SUM(H56:O56)*F56+4.5,SUM(H56:O56)*F56))</f>
        <v>0</v>
      </c>
    </row>
    <row r="57" spans="2:17" ht="18.75" x14ac:dyDescent="0.3">
      <c r="B57" s="71" t="s">
        <v>64</v>
      </c>
      <c r="C57" s="72" t="str">
        <f>IF(AND($R$1=1,P57=0),"",VLOOKUP(B57,Datenbank!B:C,2,FALSE))</f>
        <v>Hueco 3 (Kleber 7)</v>
      </c>
      <c r="D57" s="72" t="str">
        <f>IF(AND($R$1=1,P57=0),"",VLOOKUP(B57,Datenbank!B:D,3,FALSE))</f>
        <v>T-Nuts</v>
      </c>
      <c r="E57" s="73">
        <f>VLOOKUP(B57,Datenbank!B:N,10,FALSE)</f>
        <v>22</v>
      </c>
      <c r="F57" s="74">
        <f>IF($A$1=1,"",VLOOKUP(B57,Datenbank!$B$3:$U$1228,8,FALSE))</f>
        <v>290</v>
      </c>
      <c r="G57" s="75" t="s">
        <v>125</v>
      </c>
      <c r="H57" s="76"/>
      <c r="I57" s="77"/>
      <c r="J57" s="78"/>
      <c r="K57" s="77"/>
      <c r="L57" s="78"/>
      <c r="M57" s="77"/>
      <c r="N57" s="78"/>
      <c r="O57" s="89"/>
      <c r="P57" s="92">
        <f t="shared" si="1"/>
        <v>0</v>
      </c>
      <c r="Q57" s="79">
        <f>IF($A$1=1,"",IF(AND(Datenbank!J50=1,VOLUMES!G57="YES",SUM(H57:O57)&gt;0),SUM(H57:O57)*F57+4.5,SUM(H57:O57)*F57))</f>
        <v>0</v>
      </c>
    </row>
    <row r="58" spans="2:17" ht="18.75" x14ac:dyDescent="0.3">
      <c r="B58" s="71" t="s">
        <v>65</v>
      </c>
      <c r="C58" s="72" t="str">
        <f>IF(AND($R$1=1,P58=0),"",VLOOKUP(B58,Datenbank!B:C,2,FALSE))</f>
        <v>Hueco 4 (Kleber 8)</v>
      </c>
      <c r="D58" s="72" t="str">
        <f>IF(AND($R$1=1,P58=0),"",VLOOKUP(B58,Datenbank!B:D,3,FALSE))</f>
        <v>T-Nuts</v>
      </c>
      <c r="E58" s="73">
        <f>VLOOKUP(B58,Datenbank!B:N,10,FALSE)</f>
        <v>24</v>
      </c>
      <c r="F58" s="74">
        <f>IF($A$1=1,"",VLOOKUP(B58,Datenbank!$B$3:$U$1228,8,FALSE))</f>
        <v>310</v>
      </c>
      <c r="G58" s="75" t="s">
        <v>125</v>
      </c>
      <c r="H58" s="76"/>
      <c r="I58" s="77"/>
      <c r="J58" s="78"/>
      <c r="K58" s="77"/>
      <c r="L58" s="78"/>
      <c r="M58" s="77"/>
      <c r="N58" s="78"/>
      <c r="O58" s="89"/>
      <c r="P58" s="92">
        <f t="shared" si="1"/>
        <v>0</v>
      </c>
      <c r="Q58" s="79">
        <f>IF($A$1=1,"",IF(AND(Datenbank!J51=1,VOLUMES!G58="YES",SUM(H58:O58)&gt;0),SUM(H58:O58)*F58+4.5,SUM(H58:O58)*F58))</f>
        <v>0</v>
      </c>
    </row>
    <row r="59" spans="2:17" ht="18.75" x14ac:dyDescent="0.3">
      <c r="B59" s="96" t="s">
        <v>66</v>
      </c>
      <c r="C59" s="72" t="str">
        <f>IF(AND($R$1=1,P59=0),"",VLOOKUP(B59,Datenbank!B:C,2,FALSE))</f>
        <v>Hueco 5 (Kleber 9)</v>
      </c>
      <c r="D59" s="72" t="str">
        <f>IF(AND($R$1=1,P59=0),"",VLOOKUP(B59,Datenbank!B:D,3,FALSE))</f>
        <v>T-Nuts</v>
      </c>
      <c r="E59" s="73">
        <f>VLOOKUP(B59,Datenbank!B:N,10,FALSE)</f>
        <v>40</v>
      </c>
      <c r="F59" s="74">
        <f>IF($A$1=1,"",VLOOKUP(B59,Datenbank!$B$3:$U$1228,8,FALSE))</f>
        <v>390</v>
      </c>
      <c r="G59" s="75" t="s">
        <v>125</v>
      </c>
      <c r="H59" s="76"/>
      <c r="I59" s="77"/>
      <c r="J59" s="78"/>
      <c r="K59" s="77"/>
      <c r="L59" s="78"/>
      <c r="M59" s="77"/>
      <c r="N59" s="78"/>
      <c r="O59" s="89"/>
      <c r="P59" s="92">
        <f t="shared" si="1"/>
        <v>0</v>
      </c>
      <c r="Q59" s="79">
        <f>IF($A$1=1,"",IF(AND(Datenbank!J52=1,VOLUMES!G59="YES",SUM(H59:O59)&gt;0),SUM(H59:O59)*F59+4.5,SUM(H59:O59)*F59))</f>
        <v>0</v>
      </c>
    </row>
    <row r="60" spans="2:17" ht="18.75" x14ac:dyDescent="0.3">
      <c r="B60" s="96" t="s">
        <v>277</v>
      </c>
      <c r="C60" s="72" t="str">
        <f>IF(AND($R$1=1,P60=0),"",VLOOKUP(B60,Datenbank!B:C,2,FALSE))</f>
        <v>Fuego S1-1</v>
      </c>
      <c r="D60" s="72" t="str">
        <f>IF(AND($R$1=1,P60=0),"",VLOOKUP(B60,Datenbank!B:D,3,FALSE))</f>
        <v>Clean</v>
      </c>
      <c r="E60" s="73">
        <f>VLOOKUP(B60,Datenbank!B:N,10,FALSE)</f>
        <v>2</v>
      </c>
      <c r="F60" s="74">
        <f>IF($A$1=1,"",VLOOKUP(B60,Datenbank!$B$3:$U$1228,8,FALSE))</f>
        <v>71</v>
      </c>
      <c r="G60" s="75" t="s">
        <v>124</v>
      </c>
      <c r="H60" s="97"/>
      <c r="I60" s="98"/>
      <c r="J60" s="99"/>
      <c r="K60" s="98"/>
      <c r="L60" s="99"/>
      <c r="M60" s="98"/>
      <c r="N60" s="99"/>
      <c r="O60" s="100"/>
      <c r="P60" s="92">
        <f t="shared" ref="P60:P123" si="2">SUM(H60:O60)*E60</f>
        <v>0</v>
      </c>
      <c r="Q60" s="79">
        <f>IF($A$1=1,"",IF(AND(Datenbank!J53=1,VOLUMES!G60="YES",SUM(H60:O60)&gt;0),SUM(H60:O60)*F60+4.5,SUM(H60:O60)*F60))</f>
        <v>0</v>
      </c>
    </row>
    <row r="61" spans="2:17" ht="18.75" x14ac:dyDescent="0.3">
      <c r="B61" s="96" t="s">
        <v>278</v>
      </c>
      <c r="C61" s="72" t="str">
        <f>IF(AND($R$1=1,P61=0),"",VLOOKUP(B61,Datenbank!B:C,2,FALSE))</f>
        <v>Fuego S1-2</v>
      </c>
      <c r="D61" s="72" t="str">
        <f>IF(AND($R$1=1,P61=0),"",VLOOKUP(B61,Datenbank!B:D,3,FALSE))</f>
        <v>Clean</v>
      </c>
      <c r="E61" s="73">
        <f>VLOOKUP(B61,Datenbank!B:N,10,FALSE)</f>
        <v>2</v>
      </c>
      <c r="F61" s="74">
        <f>IF($A$1=1,"",VLOOKUP(B61,Datenbank!$B$3:$U$1228,8,FALSE))</f>
        <v>71</v>
      </c>
      <c r="G61" s="75" t="s">
        <v>124</v>
      </c>
      <c r="H61" s="97"/>
      <c r="I61" s="98"/>
      <c r="J61" s="99"/>
      <c r="K61" s="98"/>
      <c r="L61" s="99"/>
      <c r="M61" s="98"/>
      <c r="N61" s="99"/>
      <c r="O61" s="100"/>
      <c r="P61" s="92">
        <f t="shared" si="2"/>
        <v>0</v>
      </c>
      <c r="Q61" s="79">
        <f>IF($A$1=1,"",IF(AND(Datenbank!J54=1,VOLUMES!G61="YES",SUM(H61:O61)&gt;0),SUM(H61:O61)*F61+4.5,SUM(H61:O61)*F61))</f>
        <v>0</v>
      </c>
    </row>
    <row r="62" spans="2:17" ht="18.75" x14ac:dyDescent="0.3">
      <c r="B62" s="96" t="s">
        <v>279</v>
      </c>
      <c r="C62" s="72" t="str">
        <f>IF(AND($R$1=1,P62=0),"",VLOOKUP(B62,Datenbank!B:C,2,FALSE))</f>
        <v>Fuego S1-3</v>
      </c>
      <c r="D62" s="72" t="str">
        <f>IF(AND($R$1=1,P62=0),"",VLOOKUP(B62,Datenbank!B:D,3,FALSE))</f>
        <v>Clean</v>
      </c>
      <c r="E62" s="73">
        <f>VLOOKUP(B62,Datenbank!B:N,10,FALSE)</f>
        <v>4.0999999999999996</v>
      </c>
      <c r="F62" s="74">
        <f>IF($A$1=1,"",VLOOKUP(B62,Datenbank!$B$3:$U$1228,8,FALSE))</f>
        <v>108</v>
      </c>
      <c r="G62" s="80" t="s">
        <v>126</v>
      </c>
      <c r="H62" s="97"/>
      <c r="I62" s="98"/>
      <c r="J62" s="99"/>
      <c r="K62" s="98"/>
      <c r="L62" s="99"/>
      <c r="M62" s="98"/>
      <c r="N62" s="99"/>
      <c r="O62" s="100"/>
      <c r="P62" s="92">
        <f t="shared" si="2"/>
        <v>0</v>
      </c>
      <c r="Q62" s="79">
        <f>IF($A$1=1,"",IF(AND(Datenbank!J55=1,VOLUMES!G62="YES",SUM(H62:O62)&gt;0),SUM(H62:O62)*F62+4.5,SUM(H62:O62)*F62))</f>
        <v>0</v>
      </c>
    </row>
    <row r="63" spans="2:17" ht="18.75" x14ac:dyDescent="0.3">
      <c r="B63" s="96" t="s">
        <v>280</v>
      </c>
      <c r="C63" s="72" t="str">
        <f>IF(AND($R$1=1,P63=0),"",VLOOKUP(B63,Datenbank!B:C,2,FALSE))</f>
        <v>Fuego S1-3</v>
      </c>
      <c r="D63" s="72" t="str">
        <f>IF(AND($R$1=1,P63=0),"",VLOOKUP(B63,Datenbank!B:D,3,FALSE))</f>
        <v>T-Nuts</v>
      </c>
      <c r="E63" s="73">
        <f>VLOOKUP(B63,Datenbank!B:N,10,FALSE)</f>
        <v>4.0999999999999996</v>
      </c>
      <c r="F63" s="74">
        <f>IF($A$1=1,"",VLOOKUP(B63,Datenbank!$B$3:$U$1228,8,FALSE))</f>
        <v>119</v>
      </c>
      <c r="G63" s="80" t="s">
        <v>126</v>
      </c>
      <c r="H63" s="97"/>
      <c r="I63" s="98"/>
      <c r="J63" s="99"/>
      <c r="K63" s="98"/>
      <c r="L63" s="99"/>
      <c r="M63" s="98"/>
      <c r="N63" s="99"/>
      <c r="O63" s="100"/>
      <c r="P63" s="92">
        <f t="shared" si="2"/>
        <v>0</v>
      </c>
      <c r="Q63" s="79">
        <f>IF($A$1=1,"",IF(AND(Datenbank!J56=1,VOLUMES!G63="YES",SUM(H63:O63)&gt;0),SUM(H63:O63)*F63+4.5,SUM(H63:O63)*F63))</f>
        <v>0</v>
      </c>
    </row>
    <row r="64" spans="2:17" ht="18.75" x14ac:dyDescent="0.3">
      <c r="B64" s="96" t="s">
        <v>282</v>
      </c>
      <c r="C64" s="72" t="str">
        <f>IF(AND($R$1=1,P64=0),"",VLOOKUP(B64,Datenbank!B:C,2,FALSE))</f>
        <v>Fuego S1-4</v>
      </c>
      <c r="D64" s="72" t="str">
        <f>IF(AND($R$1=1,P64=0),"",VLOOKUP(B64,Datenbank!B:D,3,FALSE))</f>
        <v>Clean</v>
      </c>
      <c r="E64" s="73">
        <f>VLOOKUP(B64,Datenbank!B:N,10,FALSE)</f>
        <v>4.0999999999999996</v>
      </c>
      <c r="F64" s="74">
        <f>IF($A$1=1,"",VLOOKUP(B64,Datenbank!$B$3:$U$1228,8,FALSE))</f>
        <v>108</v>
      </c>
      <c r="G64" s="80" t="s">
        <v>126</v>
      </c>
      <c r="H64" s="97"/>
      <c r="I64" s="98"/>
      <c r="J64" s="99"/>
      <c r="K64" s="98"/>
      <c r="L64" s="99"/>
      <c r="M64" s="98"/>
      <c r="N64" s="99"/>
      <c r="O64" s="100"/>
      <c r="P64" s="92">
        <f t="shared" si="2"/>
        <v>0</v>
      </c>
      <c r="Q64" s="79">
        <f>IF($A$1=1,"",IF(AND(Datenbank!J57=1,VOLUMES!G64="YES",SUM(H64:O64)&gt;0),SUM(H64:O64)*F64+4.5,SUM(H64:O64)*F64))</f>
        <v>0</v>
      </c>
    </row>
    <row r="65" spans="2:17" ht="18.75" x14ac:dyDescent="0.3">
      <c r="B65" s="96" t="s">
        <v>283</v>
      </c>
      <c r="C65" s="72" t="str">
        <f>IF(AND($R$1=1,P65=0),"",VLOOKUP(B65,Datenbank!B:C,2,FALSE))</f>
        <v>Fuego S1-4</v>
      </c>
      <c r="D65" s="72" t="str">
        <f>IF(AND($R$1=1,P65=0),"",VLOOKUP(B65,Datenbank!B:D,3,FALSE))</f>
        <v>T-Nuts</v>
      </c>
      <c r="E65" s="73">
        <f>VLOOKUP(B65,Datenbank!B:N,10,FALSE)</f>
        <v>4.0999999999999996</v>
      </c>
      <c r="F65" s="74">
        <f>IF($A$1=1,"",VLOOKUP(B65,Datenbank!$B$3:$U$1228,8,FALSE))</f>
        <v>119</v>
      </c>
      <c r="G65" s="80" t="s">
        <v>126</v>
      </c>
      <c r="H65" s="97"/>
      <c r="I65" s="98"/>
      <c r="J65" s="99"/>
      <c r="K65" s="98"/>
      <c r="L65" s="99"/>
      <c r="M65" s="98"/>
      <c r="N65" s="99"/>
      <c r="O65" s="100"/>
      <c r="P65" s="92">
        <f t="shared" si="2"/>
        <v>0</v>
      </c>
      <c r="Q65" s="79">
        <f>IF($A$1=1,"",IF(AND(Datenbank!J58=1,VOLUMES!G65="YES",SUM(H65:O65)&gt;0),SUM(H65:O65)*F65+4.5,SUM(H65:O65)*F65))</f>
        <v>0</v>
      </c>
    </row>
    <row r="66" spans="2:17" ht="18.75" x14ac:dyDescent="0.3">
      <c r="B66" s="96" t="s">
        <v>284</v>
      </c>
      <c r="C66" s="72" t="str">
        <f>IF(AND($R$1=1,P66=0),"",VLOOKUP(B66,Datenbank!B:C,2,FALSE))</f>
        <v>Fuego S1-5</v>
      </c>
      <c r="D66" s="72" t="str">
        <f>IF(AND($R$1=1,P66=0),"",VLOOKUP(B66,Datenbank!B:D,3,FALSE))</f>
        <v>Clean</v>
      </c>
      <c r="E66" s="73">
        <f>VLOOKUP(B66,Datenbank!B:N,10,FALSE)</f>
        <v>10.1</v>
      </c>
      <c r="F66" s="74">
        <f>IF($A$1=1,"",VLOOKUP(B66,Datenbank!$B$3:$U$1228,8,FALSE))</f>
        <v>225</v>
      </c>
      <c r="G66" s="75" t="s">
        <v>125</v>
      </c>
      <c r="H66" s="97"/>
      <c r="I66" s="98"/>
      <c r="J66" s="99"/>
      <c r="K66" s="98"/>
      <c r="L66" s="99"/>
      <c r="M66" s="98"/>
      <c r="N66" s="99"/>
      <c r="O66" s="100"/>
      <c r="P66" s="92">
        <f t="shared" si="2"/>
        <v>0</v>
      </c>
      <c r="Q66" s="79">
        <f>IF($A$1=1,"",IF(AND(Datenbank!J59=1,VOLUMES!G66="YES",SUM(H66:O66)&gt;0),SUM(H66:O66)*F66+4.5,SUM(H66:O66)*F66))</f>
        <v>0</v>
      </c>
    </row>
    <row r="67" spans="2:17" ht="18.75" x14ac:dyDescent="0.3">
      <c r="B67" s="96" t="s">
        <v>285</v>
      </c>
      <c r="C67" s="72" t="str">
        <f>IF(AND($R$1=1,P67=0),"",VLOOKUP(B67,Datenbank!B:C,2,FALSE))</f>
        <v>Fuego S1-5</v>
      </c>
      <c r="D67" s="72" t="str">
        <f>IF(AND($R$1=1,P67=0),"",VLOOKUP(B67,Datenbank!B:D,3,FALSE))</f>
        <v>T-Nuts</v>
      </c>
      <c r="E67" s="73">
        <f>VLOOKUP(B67,Datenbank!B:N,10,FALSE)</f>
        <v>10.1</v>
      </c>
      <c r="F67" s="74">
        <f>IF($A$1=1,"",VLOOKUP(B67,Datenbank!$B$3:$U$1228,8,FALSE))</f>
        <v>249</v>
      </c>
      <c r="G67" s="75" t="s">
        <v>125</v>
      </c>
      <c r="H67" s="97"/>
      <c r="I67" s="98"/>
      <c r="J67" s="99"/>
      <c r="K67" s="98"/>
      <c r="L67" s="99"/>
      <c r="M67" s="98"/>
      <c r="N67" s="99"/>
      <c r="O67" s="100"/>
      <c r="P67" s="92">
        <f t="shared" si="2"/>
        <v>0</v>
      </c>
      <c r="Q67" s="79">
        <f>IF($A$1=1,"",IF(AND(Datenbank!J60=1,VOLUMES!G67="YES",SUM(H67:O67)&gt;0),SUM(H67:O67)*F67+4.5,SUM(H67:O67)*F67))</f>
        <v>0</v>
      </c>
    </row>
    <row r="68" spans="2:17" ht="18.75" x14ac:dyDescent="0.3">
      <c r="B68" s="96" t="s">
        <v>286</v>
      </c>
      <c r="C68" s="72" t="str">
        <f>IF(AND($R$1=1,P68=0),"",VLOOKUP(B68,Datenbank!B:C,2,FALSE))</f>
        <v>Fuego S1-6</v>
      </c>
      <c r="D68" s="72" t="str">
        <f>IF(AND($R$1=1,P68=0),"",VLOOKUP(B68,Datenbank!B:D,3,FALSE))</f>
        <v>Clean</v>
      </c>
      <c r="E68" s="73">
        <f>VLOOKUP(B68,Datenbank!B:N,10,FALSE)</f>
        <v>10.1</v>
      </c>
      <c r="F68" s="74">
        <f>IF($A$1=1,"",VLOOKUP(B68,Datenbank!$B$3:$U$1228,8,FALSE))</f>
        <v>225</v>
      </c>
      <c r="G68" s="75" t="s">
        <v>125</v>
      </c>
      <c r="H68" s="97"/>
      <c r="I68" s="98"/>
      <c r="J68" s="99"/>
      <c r="K68" s="98"/>
      <c r="L68" s="99"/>
      <c r="M68" s="98"/>
      <c r="N68" s="99"/>
      <c r="O68" s="100"/>
      <c r="P68" s="92">
        <f t="shared" si="2"/>
        <v>0</v>
      </c>
      <c r="Q68" s="79">
        <f>IF($A$1=1,"",IF(AND(Datenbank!J61=1,VOLUMES!G68="YES",SUM(H68:O68)&gt;0),SUM(H68:O68)*F68+4.5,SUM(H68:O68)*F68))</f>
        <v>0</v>
      </c>
    </row>
    <row r="69" spans="2:17" ht="18.75" x14ac:dyDescent="0.3">
      <c r="B69" s="96" t="s">
        <v>287</v>
      </c>
      <c r="C69" s="72" t="str">
        <f>IF(AND($R$1=1,P69=0),"",VLOOKUP(B69,Datenbank!B:C,2,FALSE))</f>
        <v>Fuego S1-6</v>
      </c>
      <c r="D69" s="72" t="str">
        <f>IF(AND($R$1=1,P69=0),"",VLOOKUP(B69,Datenbank!B:D,3,FALSE))</f>
        <v>T-Nuts</v>
      </c>
      <c r="E69" s="73">
        <f>VLOOKUP(B69,Datenbank!B:N,10,FALSE)</f>
        <v>10.1</v>
      </c>
      <c r="F69" s="74">
        <f>IF($A$1=1,"",VLOOKUP(B69,Datenbank!$B$3:$U$1228,8,FALSE))</f>
        <v>249</v>
      </c>
      <c r="G69" s="75" t="s">
        <v>125</v>
      </c>
      <c r="H69" s="97"/>
      <c r="I69" s="98"/>
      <c r="J69" s="99"/>
      <c r="K69" s="98"/>
      <c r="L69" s="99"/>
      <c r="M69" s="98"/>
      <c r="N69" s="99"/>
      <c r="O69" s="100"/>
      <c r="P69" s="92">
        <f t="shared" si="2"/>
        <v>0</v>
      </c>
      <c r="Q69" s="79">
        <f>IF($A$1=1,"",IF(AND(Datenbank!J62=1,VOLUMES!G69="YES",SUM(H69:O69)&gt;0),SUM(H69:O69)*F69+4.5,SUM(H69:O69)*F69))</f>
        <v>0</v>
      </c>
    </row>
    <row r="70" spans="2:17" ht="18.75" x14ac:dyDescent="0.3">
      <c r="B70" s="96" t="s">
        <v>288</v>
      </c>
      <c r="C70" s="72" t="str">
        <f>IF(AND($R$1=1,P70=0),"",VLOOKUP(B70,Datenbank!B:C,2,FALSE))</f>
        <v>Fuego S1-7</v>
      </c>
      <c r="D70" s="72" t="str">
        <f>IF(AND($R$1=1,P70=0),"",VLOOKUP(B70,Datenbank!B:D,3,FALSE))</f>
        <v>Clean</v>
      </c>
      <c r="E70" s="73">
        <f>VLOOKUP(B70,Datenbank!B:N,10,FALSE)</f>
        <v>29</v>
      </c>
      <c r="F70" s="74">
        <f>IF($A$1=1,"",VLOOKUP(B70,Datenbank!$B$3:$U$1228,8,FALSE))</f>
        <v>622</v>
      </c>
      <c r="G70" s="75" t="s">
        <v>125</v>
      </c>
      <c r="H70" s="97"/>
      <c r="I70" s="98"/>
      <c r="J70" s="99"/>
      <c r="K70" s="98"/>
      <c r="L70" s="99"/>
      <c r="M70" s="98"/>
      <c r="N70" s="99"/>
      <c r="O70" s="100"/>
      <c r="P70" s="92">
        <f t="shared" si="2"/>
        <v>0</v>
      </c>
      <c r="Q70" s="79">
        <f>IF($A$1=1,"",IF(AND(Datenbank!J63=1,VOLUMES!G70="YES",SUM(H70:O70)&gt;0),SUM(H70:O70)*F70+4.5,SUM(H70:O70)*F70))</f>
        <v>0</v>
      </c>
    </row>
    <row r="71" spans="2:17" ht="18.75" x14ac:dyDescent="0.3">
      <c r="B71" s="96" t="s">
        <v>289</v>
      </c>
      <c r="C71" s="72" t="str">
        <f>IF(AND($R$1=1,P71=0),"",VLOOKUP(B71,Datenbank!B:C,2,FALSE))</f>
        <v>Fuego S1-7</v>
      </c>
      <c r="D71" s="72" t="str">
        <f>IF(AND($R$1=1,P71=0),"",VLOOKUP(B71,Datenbank!B:D,3,FALSE))</f>
        <v>T-Nuts</v>
      </c>
      <c r="E71" s="73">
        <f>VLOOKUP(B71,Datenbank!B:N,10,FALSE)</f>
        <v>29</v>
      </c>
      <c r="F71" s="74">
        <f>IF($A$1=1,"",VLOOKUP(B71,Datenbank!$B$3:$U$1228,8,FALSE))</f>
        <v>672</v>
      </c>
      <c r="G71" s="75" t="s">
        <v>125</v>
      </c>
      <c r="H71" s="97"/>
      <c r="I71" s="98"/>
      <c r="J71" s="99"/>
      <c r="K71" s="98"/>
      <c r="L71" s="99"/>
      <c r="M71" s="98"/>
      <c r="N71" s="99"/>
      <c r="O71" s="100"/>
      <c r="P71" s="92">
        <f t="shared" si="2"/>
        <v>0</v>
      </c>
      <c r="Q71" s="79">
        <f>IF($A$1=1,"",IF(AND(Datenbank!J64=1,VOLUMES!G71="YES",SUM(H71:O71)&gt;0),SUM(H71:O71)*F71+4.5,SUM(H71:O71)*F71))</f>
        <v>0</v>
      </c>
    </row>
    <row r="72" spans="2:17" ht="18.75" x14ac:dyDescent="0.3">
      <c r="B72" s="96" t="s">
        <v>290</v>
      </c>
      <c r="C72" s="72" t="str">
        <f>IF(AND($R$1=1,P72=0),"",VLOOKUP(B72,Datenbank!B:C,2,FALSE))</f>
        <v>Fuego S1-8</v>
      </c>
      <c r="D72" s="72" t="str">
        <f>IF(AND($R$1=1,P72=0),"",VLOOKUP(B72,Datenbank!B:D,3,FALSE))</f>
        <v>Clean</v>
      </c>
      <c r="E72" s="73">
        <f>VLOOKUP(B72,Datenbank!B:N,10,FALSE)</f>
        <v>29</v>
      </c>
      <c r="F72" s="74">
        <f>IF($A$1=1,"",VLOOKUP(B72,Datenbank!$B$3:$U$1228,8,FALSE))</f>
        <v>622</v>
      </c>
      <c r="G72" s="75" t="s">
        <v>125</v>
      </c>
      <c r="H72" s="97"/>
      <c r="I72" s="98"/>
      <c r="J72" s="99"/>
      <c r="K72" s="98"/>
      <c r="L72" s="99"/>
      <c r="M72" s="98"/>
      <c r="N72" s="99"/>
      <c r="O72" s="100"/>
      <c r="P72" s="92">
        <f t="shared" si="2"/>
        <v>0</v>
      </c>
      <c r="Q72" s="79">
        <f>IF($A$1=1,"",IF(AND(Datenbank!J65=1,VOLUMES!G72="YES",SUM(H72:O72)&gt;0),SUM(H72:O72)*F72+4.5,SUM(H72:O72)*F72))</f>
        <v>0</v>
      </c>
    </row>
    <row r="73" spans="2:17" ht="18.75" x14ac:dyDescent="0.3">
      <c r="B73" s="96" t="s">
        <v>291</v>
      </c>
      <c r="C73" s="72" t="str">
        <f>IF(AND($R$1=1,P73=0),"",VLOOKUP(B73,Datenbank!B:C,2,FALSE))</f>
        <v>Fuego S1-8</v>
      </c>
      <c r="D73" s="72" t="str">
        <f>IF(AND($R$1=1,P73=0),"",VLOOKUP(B73,Datenbank!B:D,3,FALSE))</f>
        <v>T-Nuts</v>
      </c>
      <c r="E73" s="73">
        <f>VLOOKUP(B73,Datenbank!B:N,10,FALSE)</f>
        <v>29</v>
      </c>
      <c r="F73" s="74">
        <f>IF($A$1=1,"",VLOOKUP(B73,Datenbank!$B$3:$U$1228,8,FALSE))</f>
        <v>672</v>
      </c>
      <c r="G73" s="75" t="s">
        <v>125</v>
      </c>
      <c r="H73" s="97"/>
      <c r="I73" s="98"/>
      <c r="J73" s="99"/>
      <c r="K73" s="98"/>
      <c r="L73" s="99"/>
      <c r="M73" s="98"/>
      <c r="N73" s="99"/>
      <c r="O73" s="100"/>
      <c r="P73" s="92">
        <f t="shared" si="2"/>
        <v>0</v>
      </c>
      <c r="Q73" s="79">
        <f>IF($A$1=1,"",IF(AND(Datenbank!J66=1,VOLUMES!G73="YES",SUM(H73:O73)&gt;0),SUM(H73:O73)*F73+4.5,SUM(H73:O73)*F73))</f>
        <v>0</v>
      </c>
    </row>
    <row r="74" spans="2:17" ht="18.75" x14ac:dyDescent="0.3">
      <c r="B74" s="96" t="s">
        <v>292</v>
      </c>
      <c r="C74" s="72" t="str">
        <f>IF(AND($R$1=1,P74=0),"",VLOOKUP(B74,Datenbank!B:C,2,FALSE))</f>
        <v>Fuego S1-9</v>
      </c>
      <c r="D74" s="72" t="str">
        <f>IF(AND($R$1=1,P74=0),"",VLOOKUP(B74,Datenbank!B:D,3,FALSE))</f>
        <v>Clean</v>
      </c>
      <c r="E74" s="73">
        <f>VLOOKUP(B74,Datenbank!B:N,10,FALSE)</f>
        <v>41.800000000000004</v>
      </c>
      <c r="F74" s="74">
        <f>IF($A$1=1,"",VLOOKUP(B74,Datenbank!$B$3:$U$1228,8,FALSE))</f>
        <v>1017</v>
      </c>
      <c r="G74" s="75" t="s">
        <v>125</v>
      </c>
      <c r="H74" s="97"/>
      <c r="I74" s="98"/>
      <c r="J74" s="99"/>
      <c r="K74" s="98"/>
      <c r="L74" s="99"/>
      <c r="M74" s="98"/>
      <c r="N74" s="99"/>
      <c r="O74" s="100"/>
      <c r="P74" s="92">
        <f t="shared" si="2"/>
        <v>0</v>
      </c>
      <c r="Q74" s="79">
        <f>IF($A$1=1,"",IF(AND(Datenbank!J67=1,VOLUMES!G74="YES",SUM(H74:O74)&gt;0),SUM(H74:O74)*F74+4.5,SUM(H74:O74)*F74))</f>
        <v>0</v>
      </c>
    </row>
    <row r="75" spans="2:17" ht="18.75" x14ac:dyDescent="0.3">
      <c r="B75" s="96" t="s">
        <v>293</v>
      </c>
      <c r="C75" s="72" t="str">
        <f>IF(AND($R$1=1,P75=0),"",VLOOKUP(B75,Datenbank!B:C,2,FALSE))</f>
        <v>Fuego S1-9</v>
      </c>
      <c r="D75" s="72" t="str">
        <f>IF(AND($R$1=1,P75=0),"",VLOOKUP(B75,Datenbank!B:D,3,FALSE))</f>
        <v>T-Nuts</v>
      </c>
      <c r="E75" s="73">
        <f>VLOOKUP(B75,Datenbank!B:N,10,FALSE)</f>
        <v>41.800000000000004</v>
      </c>
      <c r="F75" s="74">
        <f>IF($A$1=1,"",VLOOKUP(B75,Datenbank!$B$3:$U$1228,8,FALSE))</f>
        <v>1081</v>
      </c>
      <c r="G75" s="75" t="s">
        <v>125</v>
      </c>
      <c r="H75" s="97"/>
      <c r="I75" s="98"/>
      <c r="J75" s="99"/>
      <c r="K75" s="98"/>
      <c r="L75" s="99"/>
      <c r="M75" s="98"/>
      <c r="N75" s="99"/>
      <c r="O75" s="100"/>
      <c r="P75" s="92">
        <f t="shared" si="2"/>
        <v>0</v>
      </c>
      <c r="Q75" s="79">
        <f>IF($A$1=1,"",IF(AND(Datenbank!J68=1,VOLUMES!G75="YES",SUM(H75:O75)&gt;0),SUM(H75:O75)*F75+4.5,SUM(H75:O75)*F75))</f>
        <v>0</v>
      </c>
    </row>
    <row r="76" spans="2:17" ht="18.75" x14ac:dyDescent="0.3">
      <c r="B76" s="96" t="s">
        <v>294</v>
      </c>
      <c r="C76" s="72" t="str">
        <f>IF(AND($R$1=1,P76=0),"",VLOOKUP(B76,Datenbank!B:C,2,FALSE))</f>
        <v>Fuego S1-10</v>
      </c>
      <c r="D76" s="72" t="str">
        <f>IF(AND($R$1=1,P76=0),"",VLOOKUP(B76,Datenbank!B:D,3,FALSE))</f>
        <v>Clean</v>
      </c>
      <c r="E76" s="73">
        <f>VLOOKUP(B76,Datenbank!B:N,10,FALSE)</f>
        <v>41.800000000000004</v>
      </c>
      <c r="F76" s="74">
        <f>IF($A$1=1,"",VLOOKUP(B76,Datenbank!$B$3:$U$1228,8,FALSE))</f>
        <v>1017</v>
      </c>
      <c r="G76" s="75" t="s">
        <v>125</v>
      </c>
      <c r="H76" s="97"/>
      <c r="I76" s="98"/>
      <c r="J76" s="99"/>
      <c r="K76" s="98"/>
      <c r="L76" s="99"/>
      <c r="M76" s="98"/>
      <c r="N76" s="99"/>
      <c r="O76" s="100"/>
      <c r="P76" s="92">
        <f t="shared" si="2"/>
        <v>0</v>
      </c>
      <c r="Q76" s="79">
        <f>IF($A$1=1,"",IF(AND(Datenbank!J69=1,VOLUMES!G76="YES",SUM(H76:O76)&gt;0),SUM(H76:O76)*F76+4.5,SUM(H76:O76)*F76))</f>
        <v>0</v>
      </c>
    </row>
    <row r="77" spans="2:17" ht="18.75" x14ac:dyDescent="0.3">
      <c r="B77" s="96" t="s">
        <v>295</v>
      </c>
      <c r="C77" s="72" t="str">
        <f>IF(AND($R$1=1,P77=0),"",VLOOKUP(B77,Datenbank!B:C,2,FALSE))</f>
        <v>Fuego S1-10</v>
      </c>
      <c r="D77" s="72" t="str">
        <f>IF(AND($R$1=1,P77=0),"",VLOOKUP(B77,Datenbank!B:D,3,FALSE))</f>
        <v>T-Nuts</v>
      </c>
      <c r="E77" s="73">
        <f>VLOOKUP(B77,Datenbank!B:N,10,FALSE)</f>
        <v>41.800000000000004</v>
      </c>
      <c r="F77" s="74">
        <f>IF($A$1=1,"",VLOOKUP(B77,Datenbank!$B$3:$U$1228,8,FALSE))</f>
        <v>1081</v>
      </c>
      <c r="G77" s="75" t="s">
        <v>125</v>
      </c>
      <c r="H77" s="97"/>
      <c r="I77" s="98"/>
      <c r="J77" s="99"/>
      <c r="K77" s="98"/>
      <c r="L77" s="99"/>
      <c r="M77" s="98"/>
      <c r="N77" s="99"/>
      <c r="O77" s="100"/>
      <c r="P77" s="92">
        <f t="shared" si="2"/>
        <v>0</v>
      </c>
      <c r="Q77" s="79">
        <f>IF($A$1=1,"",IF(AND(Datenbank!J70=1,VOLUMES!G77="YES",SUM(H77:O77)&gt;0),SUM(H77:O77)*F77+4.5,SUM(H77:O77)*F77))</f>
        <v>0</v>
      </c>
    </row>
    <row r="78" spans="2:17" ht="18.75" x14ac:dyDescent="0.3">
      <c r="B78" s="96" t="s">
        <v>296</v>
      </c>
      <c r="C78" s="72" t="str">
        <f>IF(AND($R$1=1,P78=0),"",VLOOKUP(B78,Datenbank!B:C,2,FALSE))</f>
        <v>Chimpilu S2-1</v>
      </c>
      <c r="D78" s="72" t="str">
        <f>IF(AND($R$1=1,P78=0),"",VLOOKUP(B78,Datenbank!B:D,3,FALSE))</f>
        <v>Clean</v>
      </c>
      <c r="E78" s="73">
        <f>VLOOKUP(B78,Datenbank!B:N,10,FALSE)</f>
        <v>2.7</v>
      </c>
      <c r="F78" s="74">
        <f>IF($A$1=1,"",VLOOKUP(B78,Datenbank!$B$3:$U$1228,8,FALSE))</f>
        <v>76</v>
      </c>
      <c r="G78" s="80" t="s">
        <v>126</v>
      </c>
      <c r="H78" s="97"/>
      <c r="I78" s="98"/>
      <c r="J78" s="99"/>
      <c r="K78" s="98"/>
      <c r="L78" s="99"/>
      <c r="M78" s="98"/>
      <c r="N78" s="99"/>
      <c r="O78" s="100"/>
      <c r="P78" s="92">
        <f t="shared" si="2"/>
        <v>0</v>
      </c>
      <c r="Q78" s="79">
        <f>IF($A$1=1,"",IF(AND(Datenbank!J71=1,VOLUMES!G78="YES",SUM(H78:O78)&gt;0),SUM(H78:O78)*F78+4.5,SUM(H78:O78)*F78))</f>
        <v>0</v>
      </c>
    </row>
    <row r="79" spans="2:17" ht="18.75" x14ac:dyDescent="0.3">
      <c r="B79" s="96" t="s">
        <v>297</v>
      </c>
      <c r="C79" s="72" t="str">
        <f>IF(AND($R$1=1,P79=0),"",VLOOKUP(B79,Datenbank!B:C,2,FALSE))</f>
        <v>Chimpilu S2-2</v>
      </c>
      <c r="D79" s="72" t="str">
        <f>IF(AND($R$1=1,P79=0),"",VLOOKUP(B79,Datenbank!B:D,3,FALSE))</f>
        <v>Clean</v>
      </c>
      <c r="E79" s="73">
        <f>VLOOKUP(B79,Datenbank!B:N,10,FALSE)</f>
        <v>2.7</v>
      </c>
      <c r="F79" s="74">
        <f>IF($A$1=1,"",VLOOKUP(B79,Datenbank!$B$3:$U$1228,8,FALSE))</f>
        <v>76</v>
      </c>
      <c r="G79" s="80" t="s">
        <v>126</v>
      </c>
      <c r="H79" s="97"/>
      <c r="I79" s="98"/>
      <c r="J79" s="99"/>
      <c r="K79" s="98"/>
      <c r="L79" s="99"/>
      <c r="M79" s="98"/>
      <c r="N79" s="99"/>
      <c r="O79" s="100"/>
      <c r="P79" s="92">
        <f t="shared" si="2"/>
        <v>0</v>
      </c>
      <c r="Q79" s="79">
        <f>IF($A$1=1,"",IF(AND(Datenbank!J72=1,VOLUMES!G79="YES",SUM(H79:O79)&gt;0),SUM(H79:O79)*F79+4.5,SUM(H79:O79)*F79))</f>
        <v>0</v>
      </c>
    </row>
    <row r="80" spans="2:17" ht="18.75" x14ac:dyDescent="0.3">
      <c r="B80" s="96" t="s">
        <v>298</v>
      </c>
      <c r="C80" s="72" t="str">
        <f>IF(AND($R$1=1,P80=0),"",VLOOKUP(B80,Datenbank!B:C,2,FALSE))</f>
        <v>Chimpilu S2-3</v>
      </c>
      <c r="D80" s="72" t="str">
        <f>IF(AND($R$1=1,P80=0),"",VLOOKUP(B80,Datenbank!B:D,3,FALSE))</f>
        <v>Clean</v>
      </c>
      <c r="E80" s="73">
        <f>VLOOKUP(B80,Datenbank!B:N,10,FALSE)</f>
        <v>6.6</v>
      </c>
      <c r="F80" s="74">
        <f>IF($A$1=1,"",VLOOKUP(B80,Datenbank!$B$3:$U$1228,8,FALSE))</f>
        <v>139</v>
      </c>
      <c r="G80" s="80" t="s">
        <v>126</v>
      </c>
      <c r="H80" s="97"/>
      <c r="I80" s="98"/>
      <c r="J80" s="99"/>
      <c r="K80" s="98"/>
      <c r="L80" s="99"/>
      <c r="M80" s="98"/>
      <c r="N80" s="99"/>
      <c r="O80" s="100"/>
      <c r="P80" s="92">
        <f t="shared" si="2"/>
        <v>0</v>
      </c>
      <c r="Q80" s="79">
        <f>IF($A$1=1,"",IF(AND(Datenbank!J73=1,VOLUMES!G80="YES",SUM(H80:O80)&gt;0),SUM(H80:O80)*F80+4.5,SUM(H80:O80)*F80))</f>
        <v>0</v>
      </c>
    </row>
    <row r="81" spans="2:17" ht="18.75" x14ac:dyDescent="0.3">
      <c r="B81" s="96" t="s">
        <v>299</v>
      </c>
      <c r="C81" s="72" t="str">
        <f>IF(AND($R$1=1,P81=0),"",VLOOKUP(B81,Datenbank!B:C,2,FALSE))</f>
        <v>Chimpilu S2-3</v>
      </c>
      <c r="D81" s="72" t="str">
        <f>IF(AND($R$1=1,P81=0),"",VLOOKUP(B81,Datenbank!B:D,3,FALSE))</f>
        <v>T-Nuts</v>
      </c>
      <c r="E81" s="73">
        <f>VLOOKUP(B81,Datenbank!B:N,10,FALSE)</f>
        <v>6.6</v>
      </c>
      <c r="F81" s="74">
        <f>IF($A$1=1,"",VLOOKUP(B81,Datenbank!$B$3:$U$1228,8,FALSE))</f>
        <v>153</v>
      </c>
      <c r="G81" s="80" t="s">
        <v>126</v>
      </c>
      <c r="H81" s="97"/>
      <c r="I81" s="98"/>
      <c r="J81" s="99"/>
      <c r="K81" s="98"/>
      <c r="L81" s="99"/>
      <c r="M81" s="98"/>
      <c r="N81" s="99"/>
      <c r="O81" s="100"/>
      <c r="P81" s="92">
        <f t="shared" si="2"/>
        <v>0</v>
      </c>
      <c r="Q81" s="79">
        <f>IF($A$1=1,"",IF(AND(Datenbank!J74=1,VOLUMES!G81="YES",SUM(H81:O81)&gt;0),SUM(H81:O81)*F81+4.5,SUM(H81:O81)*F81))</f>
        <v>0</v>
      </c>
    </row>
    <row r="82" spans="2:17" ht="18.75" x14ac:dyDescent="0.3">
      <c r="B82" s="96" t="s">
        <v>300</v>
      </c>
      <c r="C82" s="72" t="str">
        <f>IF(AND($R$1=1,P82=0),"",VLOOKUP(B82,Datenbank!B:C,2,FALSE))</f>
        <v>Chimpilu S2-4</v>
      </c>
      <c r="D82" s="72" t="str">
        <f>IF(AND($R$1=1,P82=0),"",VLOOKUP(B82,Datenbank!B:D,3,FALSE))</f>
        <v>Clean</v>
      </c>
      <c r="E82" s="73">
        <f>VLOOKUP(B82,Datenbank!B:N,10,FALSE)</f>
        <v>6.6</v>
      </c>
      <c r="F82" s="74">
        <f>IF($A$1=1,"",VLOOKUP(B82,Datenbank!$B$3:$U$1228,8,FALSE))</f>
        <v>139</v>
      </c>
      <c r="G82" s="80" t="s">
        <v>126</v>
      </c>
      <c r="H82" s="97"/>
      <c r="I82" s="98"/>
      <c r="J82" s="99"/>
      <c r="K82" s="98"/>
      <c r="L82" s="99"/>
      <c r="M82" s="98"/>
      <c r="N82" s="99"/>
      <c r="O82" s="100"/>
      <c r="P82" s="92">
        <f t="shared" si="2"/>
        <v>0</v>
      </c>
      <c r="Q82" s="79">
        <f>IF($A$1=1,"",IF(AND(Datenbank!J75=1,VOLUMES!G82="YES",SUM(H82:O82)&gt;0),SUM(H82:O82)*F82+4.5,SUM(H82:O82)*F82))</f>
        <v>0</v>
      </c>
    </row>
    <row r="83" spans="2:17" ht="18.75" x14ac:dyDescent="0.3">
      <c r="B83" s="96" t="s">
        <v>301</v>
      </c>
      <c r="C83" s="72" t="str">
        <f>IF(AND($R$1=1,P83=0),"",VLOOKUP(B83,Datenbank!B:C,2,FALSE))</f>
        <v>Chimpilu S2-4</v>
      </c>
      <c r="D83" s="72" t="str">
        <f>IF(AND($R$1=1,P83=0),"",VLOOKUP(B83,Datenbank!B:D,3,FALSE))</f>
        <v>T-Nuts</v>
      </c>
      <c r="E83" s="73">
        <f>VLOOKUP(B83,Datenbank!B:N,10,FALSE)</f>
        <v>6.6</v>
      </c>
      <c r="F83" s="74">
        <f>IF($A$1=1,"",VLOOKUP(B83,Datenbank!$B$3:$U$1228,8,FALSE))</f>
        <v>153</v>
      </c>
      <c r="G83" s="80" t="s">
        <v>126</v>
      </c>
      <c r="H83" s="97"/>
      <c r="I83" s="98"/>
      <c r="J83" s="99"/>
      <c r="K83" s="98"/>
      <c r="L83" s="99"/>
      <c r="M83" s="98"/>
      <c r="N83" s="99"/>
      <c r="O83" s="100"/>
      <c r="P83" s="92">
        <f t="shared" si="2"/>
        <v>0</v>
      </c>
      <c r="Q83" s="79">
        <f>IF($A$1=1,"",IF(AND(Datenbank!J76=1,VOLUMES!G83="YES",SUM(H83:O83)&gt;0),SUM(H83:O83)*F83+4.5,SUM(H83:O83)*F83))</f>
        <v>0</v>
      </c>
    </row>
    <row r="84" spans="2:17" ht="18.75" x14ac:dyDescent="0.3">
      <c r="B84" s="96" t="s">
        <v>302</v>
      </c>
      <c r="C84" s="72" t="str">
        <f>IF(AND($R$1=1,P84=0),"",VLOOKUP(B84,Datenbank!B:C,2,FALSE))</f>
        <v>Chimpilu S2-5</v>
      </c>
      <c r="D84" s="72" t="str">
        <f>IF(AND($R$1=1,P84=0),"",VLOOKUP(B84,Datenbank!B:D,3,FALSE))</f>
        <v>Clean</v>
      </c>
      <c r="E84" s="73">
        <f>VLOOKUP(B84,Datenbank!B:N,10,FALSE)</f>
        <v>15.7</v>
      </c>
      <c r="F84" s="74">
        <f>IF($A$1=1,"",VLOOKUP(B84,Datenbank!$B$3:$U$1228,8,FALSE))</f>
        <v>333</v>
      </c>
      <c r="G84" s="75" t="s">
        <v>125</v>
      </c>
      <c r="H84" s="97"/>
      <c r="I84" s="98"/>
      <c r="J84" s="99"/>
      <c r="K84" s="98"/>
      <c r="L84" s="99"/>
      <c r="M84" s="98"/>
      <c r="N84" s="99"/>
      <c r="O84" s="100"/>
      <c r="P84" s="92">
        <f t="shared" si="2"/>
        <v>0</v>
      </c>
      <c r="Q84" s="79">
        <f>IF($A$1=1,"",IF(AND(Datenbank!J77=1,VOLUMES!G84="YES",SUM(H84:O84)&gt;0),SUM(H84:O84)*F84+4.5,SUM(H84:O84)*F84))</f>
        <v>0</v>
      </c>
    </row>
    <row r="85" spans="2:17" ht="18.75" x14ac:dyDescent="0.3">
      <c r="B85" s="96" t="s">
        <v>303</v>
      </c>
      <c r="C85" s="72" t="str">
        <f>IF(AND($R$1=1,P85=0),"",VLOOKUP(B85,Datenbank!B:C,2,FALSE))</f>
        <v>Chimpilu S2-5</v>
      </c>
      <c r="D85" s="72" t="str">
        <f>IF(AND($R$1=1,P85=0),"",VLOOKUP(B85,Datenbank!B:D,3,FALSE))</f>
        <v>T-Nuts</v>
      </c>
      <c r="E85" s="73">
        <f>VLOOKUP(B85,Datenbank!B:N,10,FALSE)</f>
        <v>15.7</v>
      </c>
      <c r="F85" s="74">
        <f>IF($A$1=1,"",VLOOKUP(B85,Datenbank!$B$3:$U$1228,8,FALSE))</f>
        <v>358</v>
      </c>
      <c r="G85" s="75" t="s">
        <v>125</v>
      </c>
      <c r="H85" s="97"/>
      <c r="I85" s="98"/>
      <c r="J85" s="99"/>
      <c r="K85" s="98"/>
      <c r="L85" s="99"/>
      <c r="M85" s="98"/>
      <c r="N85" s="99"/>
      <c r="O85" s="100"/>
      <c r="P85" s="92">
        <f t="shared" si="2"/>
        <v>0</v>
      </c>
      <c r="Q85" s="79">
        <f>IF($A$1=1,"",IF(AND(Datenbank!J78=1,VOLUMES!G85="YES",SUM(H85:O85)&gt;0),SUM(H85:O85)*F85+4.5,SUM(H85:O85)*F85))</f>
        <v>0</v>
      </c>
    </row>
    <row r="86" spans="2:17" ht="18.75" x14ac:dyDescent="0.3">
      <c r="B86" s="96" t="s">
        <v>304</v>
      </c>
      <c r="C86" s="72" t="str">
        <f>IF(AND($R$1=1,P86=0),"",VLOOKUP(B86,Datenbank!B:C,2,FALSE))</f>
        <v>Chimpilu S2-6</v>
      </c>
      <c r="D86" s="72" t="str">
        <f>IF(AND($R$1=1,P86=0),"",VLOOKUP(B86,Datenbank!B:D,3,FALSE))</f>
        <v>Clean</v>
      </c>
      <c r="E86" s="73">
        <f>VLOOKUP(B86,Datenbank!B:N,10,FALSE)</f>
        <v>15.7</v>
      </c>
      <c r="F86" s="74">
        <f>IF($A$1=1,"",VLOOKUP(B86,Datenbank!$B$3:$U$1228,8,FALSE))</f>
        <v>333</v>
      </c>
      <c r="G86" s="75" t="s">
        <v>125</v>
      </c>
      <c r="H86" s="97"/>
      <c r="I86" s="98"/>
      <c r="J86" s="99"/>
      <c r="K86" s="98"/>
      <c r="L86" s="99"/>
      <c r="M86" s="98"/>
      <c r="N86" s="99"/>
      <c r="O86" s="100"/>
      <c r="P86" s="92">
        <f t="shared" si="2"/>
        <v>0</v>
      </c>
      <c r="Q86" s="79">
        <f>IF($A$1=1,"",IF(AND(Datenbank!J79=1,VOLUMES!G86="YES",SUM(H86:O86)&gt;0),SUM(H86:O86)*F86+4.5,SUM(H86:O86)*F86))</f>
        <v>0</v>
      </c>
    </row>
    <row r="87" spans="2:17" ht="18.75" x14ac:dyDescent="0.3">
      <c r="B87" s="96" t="s">
        <v>305</v>
      </c>
      <c r="C87" s="72" t="str">
        <f>IF(AND($R$1=1,P87=0),"",VLOOKUP(B87,Datenbank!B:C,2,FALSE))</f>
        <v>Chimpilu S2-6</v>
      </c>
      <c r="D87" s="72" t="str">
        <f>IF(AND($R$1=1,P87=0),"",VLOOKUP(B87,Datenbank!B:D,3,FALSE))</f>
        <v>T-Nuts</v>
      </c>
      <c r="E87" s="73">
        <f>VLOOKUP(B87,Datenbank!B:N,10,FALSE)</f>
        <v>15.7</v>
      </c>
      <c r="F87" s="74">
        <f>IF($A$1=1,"",VLOOKUP(B87,Datenbank!$B$3:$U$1228,8,FALSE))</f>
        <v>358</v>
      </c>
      <c r="G87" s="75" t="s">
        <v>125</v>
      </c>
      <c r="H87" s="97"/>
      <c r="I87" s="98"/>
      <c r="J87" s="99"/>
      <c r="K87" s="98"/>
      <c r="L87" s="99"/>
      <c r="M87" s="98"/>
      <c r="N87" s="99"/>
      <c r="O87" s="100"/>
      <c r="P87" s="92">
        <f t="shared" si="2"/>
        <v>0</v>
      </c>
      <c r="Q87" s="79">
        <f>IF($A$1=1,"",IF(AND(Datenbank!J80=1,VOLUMES!G87="YES",SUM(H87:O87)&gt;0),SUM(H87:O87)*F87+4.5,SUM(H87:O87)*F87))</f>
        <v>0</v>
      </c>
    </row>
    <row r="88" spans="2:17" ht="18.75" x14ac:dyDescent="0.3">
      <c r="B88" s="96" t="s">
        <v>306</v>
      </c>
      <c r="C88" s="72" t="str">
        <f>IF(AND($R$1=1,P88=0),"",VLOOKUP(B88,Datenbank!B:C,2,FALSE))</f>
        <v>Chimpilu S2-7</v>
      </c>
      <c r="D88" s="72" t="str">
        <f>IF(AND($R$1=1,P88=0),"",VLOOKUP(B88,Datenbank!B:D,3,FALSE))</f>
        <v>Clean</v>
      </c>
      <c r="E88" s="73">
        <f>VLOOKUP(B88,Datenbank!B:N,10,FALSE)</f>
        <v>34.6</v>
      </c>
      <c r="F88" s="74">
        <f>IF($A$1=1,"",VLOOKUP(B88,Datenbank!$B$3:$U$1228,8,FALSE))</f>
        <v>788</v>
      </c>
      <c r="G88" s="75" t="s">
        <v>125</v>
      </c>
      <c r="H88" s="97"/>
      <c r="I88" s="98"/>
      <c r="J88" s="99"/>
      <c r="K88" s="98"/>
      <c r="L88" s="99"/>
      <c r="M88" s="98"/>
      <c r="N88" s="99"/>
      <c r="O88" s="100"/>
      <c r="P88" s="92">
        <f t="shared" si="2"/>
        <v>0</v>
      </c>
      <c r="Q88" s="79">
        <f>IF($A$1=1,"",IF(AND(Datenbank!J81=1,VOLUMES!G88="YES",SUM(H88:O88)&gt;0),SUM(H88:O88)*F88+4.5,SUM(H88:O88)*F88))</f>
        <v>0</v>
      </c>
    </row>
    <row r="89" spans="2:17" ht="18.75" x14ac:dyDescent="0.3">
      <c r="B89" s="96" t="s">
        <v>307</v>
      </c>
      <c r="C89" s="72" t="str">
        <f>IF(AND($R$1=1,P89=0),"",VLOOKUP(B89,Datenbank!B:C,2,FALSE))</f>
        <v>Chimpilu S2-7</v>
      </c>
      <c r="D89" s="72" t="str">
        <f>IF(AND($R$1=1,P89=0),"",VLOOKUP(B89,Datenbank!B:D,3,FALSE))</f>
        <v>T-Nuts</v>
      </c>
      <c r="E89" s="73">
        <f>VLOOKUP(B89,Datenbank!B:N,10,FALSE)</f>
        <v>34.6</v>
      </c>
      <c r="F89" s="74">
        <f>IF($A$1=1,"",VLOOKUP(B89,Datenbank!$B$3:$U$1228,8,FALSE))</f>
        <v>845</v>
      </c>
      <c r="G89" s="75" t="s">
        <v>125</v>
      </c>
      <c r="H89" s="97"/>
      <c r="I89" s="98"/>
      <c r="J89" s="99"/>
      <c r="K89" s="98"/>
      <c r="L89" s="99"/>
      <c r="M89" s="98"/>
      <c r="N89" s="99"/>
      <c r="O89" s="100"/>
      <c r="P89" s="92">
        <f t="shared" si="2"/>
        <v>0</v>
      </c>
      <c r="Q89" s="79">
        <f>IF($A$1=1,"",IF(AND(Datenbank!J82=1,VOLUMES!G89="YES",SUM(H89:O89)&gt;0),SUM(H89:O89)*F89+4.5,SUM(H89:O89)*F89))</f>
        <v>0</v>
      </c>
    </row>
    <row r="90" spans="2:17" ht="18.75" x14ac:dyDescent="0.3">
      <c r="B90" s="96" t="s">
        <v>308</v>
      </c>
      <c r="C90" s="72" t="str">
        <f>IF(AND($R$1=1,P90=0),"",VLOOKUP(B90,Datenbank!B:C,2,FALSE))</f>
        <v>Chimpilu S2-8</v>
      </c>
      <c r="D90" s="72" t="str">
        <f>IF(AND($R$1=1,P90=0),"",VLOOKUP(B90,Datenbank!B:D,3,FALSE))</f>
        <v>Clean</v>
      </c>
      <c r="E90" s="73">
        <f>VLOOKUP(B90,Datenbank!B:N,10,FALSE)</f>
        <v>34.6</v>
      </c>
      <c r="F90" s="74">
        <f>IF($A$1=1,"",VLOOKUP(B90,Datenbank!$B$3:$U$1228,8,FALSE))</f>
        <v>788</v>
      </c>
      <c r="G90" s="75" t="s">
        <v>125</v>
      </c>
      <c r="H90" s="97"/>
      <c r="I90" s="98"/>
      <c r="J90" s="99"/>
      <c r="K90" s="98"/>
      <c r="L90" s="99"/>
      <c r="M90" s="98"/>
      <c r="N90" s="99"/>
      <c r="O90" s="100"/>
      <c r="P90" s="92">
        <f t="shared" si="2"/>
        <v>0</v>
      </c>
      <c r="Q90" s="79">
        <f>IF($A$1=1,"",IF(AND(Datenbank!J83=1,VOLUMES!G90="YES",SUM(H90:O90)&gt;0),SUM(H90:O90)*F90+4.5,SUM(H90:O90)*F90))</f>
        <v>0</v>
      </c>
    </row>
    <row r="91" spans="2:17" ht="18.75" x14ac:dyDescent="0.3">
      <c r="B91" s="96" t="s">
        <v>309</v>
      </c>
      <c r="C91" s="72" t="str">
        <f>IF(AND($R$1=1,P91=0),"",VLOOKUP(B91,Datenbank!B:C,2,FALSE))</f>
        <v>Chimpilu S2-8</v>
      </c>
      <c r="D91" s="72" t="str">
        <f>IF(AND($R$1=1,P91=0),"",VLOOKUP(B91,Datenbank!B:D,3,FALSE))</f>
        <v>T-Nuts</v>
      </c>
      <c r="E91" s="73">
        <f>VLOOKUP(B91,Datenbank!B:N,10,FALSE)</f>
        <v>34.6</v>
      </c>
      <c r="F91" s="74">
        <f>IF($A$1=1,"",VLOOKUP(B91,Datenbank!$B$3:$U$1228,8,FALSE))</f>
        <v>845</v>
      </c>
      <c r="G91" s="75" t="s">
        <v>125</v>
      </c>
      <c r="H91" s="97"/>
      <c r="I91" s="98"/>
      <c r="J91" s="99"/>
      <c r="K91" s="98"/>
      <c r="L91" s="99"/>
      <c r="M91" s="98"/>
      <c r="N91" s="99"/>
      <c r="O91" s="100"/>
      <c r="P91" s="92">
        <f t="shared" si="2"/>
        <v>0</v>
      </c>
      <c r="Q91" s="79">
        <f>IF($A$1=1,"",IF(AND(Datenbank!J84=1,VOLUMES!G91="YES",SUM(H91:O91)&gt;0),SUM(H91:O91)*F91+4.5,SUM(H91:O91)*F91))</f>
        <v>0</v>
      </c>
    </row>
    <row r="92" spans="2:17" ht="18.75" x14ac:dyDescent="0.3">
      <c r="B92" s="96" t="s">
        <v>310</v>
      </c>
      <c r="C92" s="72" t="str">
        <f>IF(AND($R$1=1,P92=0),"",VLOOKUP(B92,Datenbank!B:C,2,FALSE))</f>
        <v>Dunas S3-1</v>
      </c>
      <c r="D92" s="72" t="str">
        <f>IF(AND($R$1=1,P92=0),"",VLOOKUP(B92,Datenbank!B:D,3,FALSE))</f>
        <v>Clean</v>
      </c>
      <c r="E92" s="73">
        <f>VLOOKUP(B92,Datenbank!B:N,10,FALSE)</f>
        <v>1.4</v>
      </c>
      <c r="F92" s="74">
        <f>IF($A$1=1,"",VLOOKUP(B92,Datenbank!$B$3:$U$1228,8,FALSE))</f>
        <v>54</v>
      </c>
      <c r="G92" s="80" t="s">
        <v>126</v>
      </c>
      <c r="H92" s="97"/>
      <c r="I92" s="98"/>
      <c r="J92" s="99"/>
      <c r="K92" s="98"/>
      <c r="L92" s="99"/>
      <c r="M92" s="98"/>
      <c r="N92" s="99"/>
      <c r="O92" s="100"/>
      <c r="P92" s="92">
        <f t="shared" si="2"/>
        <v>0</v>
      </c>
      <c r="Q92" s="79">
        <f>IF($A$1=1,"",IF(AND(Datenbank!J85=1,VOLUMES!G92="YES",SUM(H92:O92)&gt;0),SUM(H92:O92)*F92+4.5,SUM(H92:O92)*F92))</f>
        <v>0</v>
      </c>
    </row>
    <row r="93" spans="2:17" ht="18.75" x14ac:dyDescent="0.3">
      <c r="B93" s="96" t="s">
        <v>311</v>
      </c>
      <c r="C93" s="72" t="str">
        <f>IF(AND($R$1=1,P93=0),"",VLOOKUP(B93,Datenbank!B:C,2,FALSE))</f>
        <v>Dunas S3-2</v>
      </c>
      <c r="D93" s="72" t="str">
        <f>IF(AND($R$1=1,P93=0),"",VLOOKUP(B93,Datenbank!B:D,3,FALSE))</f>
        <v>Clean</v>
      </c>
      <c r="E93" s="73">
        <f>VLOOKUP(B93,Datenbank!B:N,10,FALSE)</f>
        <v>1.4</v>
      </c>
      <c r="F93" s="74">
        <f>IF($A$1=1,"",VLOOKUP(B93,Datenbank!$B$3:$U$1228,8,FALSE))</f>
        <v>54</v>
      </c>
      <c r="G93" s="80" t="s">
        <v>126</v>
      </c>
      <c r="H93" s="97"/>
      <c r="I93" s="98"/>
      <c r="J93" s="99"/>
      <c r="K93" s="98"/>
      <c r="L93" s="99"/>
      <c r="M93" s="98"/>
      <c r="N93" s="99"/>
      <c r="O93" s="100"/>
      <c r="P93" s="92">
        <f t="shared" si="2"/>
        <v>0</v>
      </c>
      <c r="Q93" s="79">
        <f>IF($A$1=1,"",IF(AND(Datenbank!J86=1,VOLUMES!G93="YES",SUM(H93:O93)&gt;0),SUM(H93:O93)*F93+4.5,SUM(H93:O93)*F93))</f>
        <v>0</v>
      </c>
    </row>
    <row r="94" spans="2:17" ht="18.75" x14ac:dyDescent="0.3">
      <c r="B94" s="96" t="s">
        <v>312</v>
      </c>
      <c r="C94" s="72" t="str">
        <f>IF(AND($R$1=1,P94=0),"",VLOOKUP(B94,Datenbank!B:C,2,FALSE))</f>
        <v>Dunas S3-3</v>
      </c>
      <c r="D94" s="72" t="str">
        <f>IF(AND($R$1=1,P94=0),"",VLOOKUP(B94,Datenbank!B:D,3,FALSE))</f>
        <v>Clean</v>
      </c>
      <c r="E94" s="73">
        <f>VLOOKUP(B94,Datenbank!B:N,10,FALSE)</f>
        <v>3.3000000000000003</v>
      </c>
      <c r="F94" s="74">
        <f>IF($A$1=1,"",VLOOKUP(B94,Datenbank!$B$3:$U$1228,8,FALSE))</f>
        <v>92</v>
      </c>
      <c r="G94" s="80" t="s">
        <v>126</v>
      </c>
      <c r="H94" s="97"/>
      <c r="I94" s="98"/>
      <c r="J94" s="99"/>
      <c r="K94" s="98"/>
      <c r="L94" s="99"/>
      <c r="M94" s="98"/>
      <c r="N94" s="99"/>
      <c r="O94" s="100"/>
      <c r="P94" s="92">
        <f t="shared" si="2"/>
        <v>0</v>
      </c>
      <c r="Q94" s="79">
        <f>IF($A$1=1,"",IF(AND(Datenbank!J87=1,VOLUMES!G94="YES",SUM(H94:O94)&gt;0),SUM(H94:O94)*F94+4.5,SUM(H94:O94)*F94))</f>
        <v>0</v>
      </c>
    </row>
    <row r="95" spans="2:17" ht="18.75" x14ac:dyDescent="0.3">
      <c r="B95" s="96" t="s">
        <v>313</v>
      </c>
      <c r="C95" s="72" t="str">
        <f>IF(AND($R$1=1,P95=0),"",VLOOKUP(B95,Datenbank!B:C,2,FALSE))</f>
        <v>Dunas S3-3</v>
      </c>
      <c r="D95" s="72" t="str">
        <f>IF(AND($R$1=1,P95=0),"",VLOOKUP(B95,Datenbank!B:D,3,FALSE))</f>
        <v>T-Nuts</v>
      </c>
      <c r="E95" s="73">
        <f>VLOOKUP(B95,Datenbank!B:N,10,FALSE)</f>
        <v>3.3000000000000003</v>
      </c>
      <c r="F95" s="74">
        <f>IF($A$1=1,"",VLOOKUP(B95,Datenbank!$B$3:$U$1228,8,FALSE))</f>
        <v>97</v>
      </c>
      <c r="G95" s="80" t="s">
        <v>126</v>
      </c>
      <c r="H95" s="97"/>
      <c r="I95" s="98"/>
      <c r="J95" s="99"/>
      <c r="K95" s="98"/>
      <c r="L95" s="99"/>
      <c r="M95" s="98"/>
      <c r="N95" s="99"/>
      <c r="O95" s="100"/>
      <c r="P95" s="92">
        <f t="shared" si="2"/>
        <v>0</v>
      </c>
      <c r="Q95" s="79">
        <f>IF($A$1=1,"",IF(AND(Datenbank!J88=1,VOLUMES!G95="YES",SUM(H95:O95)&gt;0),SUM(H95:O95)*F95+4.5,SUM(H95:O95)*F95))</f>
        <v>0</v>
      </c>
    </row>
    <row r="96" spans="2:17" ht="18.75" x14ac:dyDescent="0.3">
      <c r="B96" s="96" t="s">
        <v>314</v>
      </c>
      <c r="C96" s="72" t="str">
        <f>IF(AND($R$1=1,P96=0),"",VLOOKUP(B96,Datenbank!B:C,2,FALSE))</f>
        <v>Dunas S3-4</v>
      </c>
      <c r="D96" s="72" t="str">
        <f>IF(AND($R$1=1,P96=0),"",VLOOKUP(B96,Datenbank!B:D,3,FALSE))</f>
        <v>Clean</v>
      </c>
      <c r="E96" s="73">
        <f>VLOOKUP(B96,Datenbank!B:N,10,FALSE)</f>
        <v>3.3000000000000003</v>
      </c>
      <c r="F96" s="74">
        <f>IF($A$1=1,"",VLOOKUP(B96,Datenbank!$B$3:$U$1228,8,FALSE))</f>
        <v>92</v>
      </c>
      <c r="G96" s="80" t="s">
        <v>126</v>
      </c>
      <c r="H96" s="97"/>
      <c r="I96" s="98"/>
      <c r="J96" s="99"/>
      <c r="K96" s="98"/>
      <c r="L96" s="99"/>
      <c r="M96" s="98"/>
      <c r="N96" s="99"/>
      <c r="O96" s="100"/>
      <c r="P96" s="92">
        <f t="shared" si="2"/>
        <v>0</v>
      </c>
      <c r="Q96" s="79">
        <f>IF($A$1=1,"",IF(AND(Datenbank!J89=1,VOLUMES!G96="YES",SUM(H96:O96)&gt;0),SUM(H96:O96)*F96+4.5,SUM(H96:O96)*F96))</f>
        <v>0</v>
      </c>
    </row>
    <row r="97" spans="2:17" ht="18.75" x14ac:dyDescent="0.3">
      <c r="B97" s="96" t="s">
        <v>315</v>
      </c>
      <c r="C97" s="72" t="str">
        <f>IF(AND($R$1=1,P97=0),"",VLOOKUP(B97,Datenbank!B:C,2,FALSE))</f>
        <v>Dunas S3-4</v>
      </c>
      <c r="D97" s="72" t="str">
        <f>IF(AND($R$1=1,P97=0),"",VLOOKUP(B97,Datenbank!B:D,3,FALSE))</f>
        <v>T-Nuts</v>
      </c>
      <c r="E97" s="73">
        <f>VLOOKUP(B97,Datenbank!B:N,10,FALSE)</f>
        <v>3.3000000000000003</v>
      </c>
      <c r="F97" s="74">
        <f>IF($A$1=1,"",VLOOKUP(B97,Datenbank!$B$3:$U$1228,8,FALSE))</f>
        <v>97</v>
      </c>
      <c r="G97" s="80" t="s">
        <v>126</v>
      </c>
      <c r="H97" s="97"/>
      <c r="I97" s="98"/>
      <c r="J97" s="99"/>
      <c r="K97" s="98"/>
      <c r="L97" s="99"/>
      <c r="M97" s="98"/>
      <c r="N97" s="99"/>
      <c r="O97" s="100"/>
      <c r="P97" s="92">
        <f t="shared" si="2"/>
        <v>0</v>
      </c>
      <c r="Q97" s="79">
        <f>IF($A$1=1,"",IF(AND(Datenbank!J90=1,VOLUMES!G97="YES",SUM(H97:O97)&gt;0),SUM(H97:O97)*F97+4.5,SUM(H97:O97)*F97))</f>
        <v>0</v>
      </c>
    </row>
    <row r="98" spans="2:17" ht="18.75" x14ac:dyDescent="0.3">
      <c r="B98" s="96" t="s">
        <v>316</v>
      </c>
      <c r="C98" s="72" t="str">
        <f>IF(AND($R$1=1,P98=0),"",VLOOKUP(B98,Datenbank!B:C,2,FALSE))</f>
        <v>Dunas S3-5</v>
      </c>
      <c r="D98" s="72" t="str">
        <f>IF(AND($R$1=1,P98=0),"",VLOOKUP(B98,Datenbank!B:D,3,FALSE))</f>
        <v>Clean</v>
      </c>
      <c r="E98" s="73">
        <f>VLOOKUP(B98,Datenbank!B:N,10,FALSE)</f>
        <v>8</v>
      </c>
      <c r="F98" s="74">
        <f>IF($A$1=1,"",VLOOKUP(B98,Datenbank!$B$3:$U$1228,8,FALSE))</f>
        <v>195</v>
      </c>
      <c r="G98" s="80" t="s">
        <v>126</v>
      </c>
      <c r="H98" s="97"/>
      <c r="I98" s="98"/>
      <c r="J98" s="99"/>
      <c r="K98" s="98"/>
      <c r="L98" s="99"/>
      <c r="M98" s="98"/>
      <c r="N98" s="99"/>
      <c r="O98" s="100"/>
      <c r="P98" s="92">
        <f t="shared" si="2"/>
        <v>0</v>
      </c>
      <c r="Q98" s="79">
        <f>IF($A$1=1,"",IF(AND(Datenbank!J91=1,VOLUMES!G98="YES",SUM(H98:O98)&gt;0),SUM(H98:O98)*F98+4.5,SUM(H98:O98)*F98))</f>
        <v>0</v>
      </c>
    </row>
    <row r="99" spans="2:17" ht="18.75" x14ac:dyDescent="0.3">
      <c r="B99" s="96" t="s">
        <v>317</v>
      </c>
      <c r="C99" s="72" t="str">
        <f>IF(AND($R$1=1,P99=0),"",VLOOKUP(B99,Datenbank!B:C,2,FALSE))</f>
        <v>Dunas S3-5</v>
      </c>
      <c r="D99" s="72" t="str">
        <f>IF(AND($R$1=1,P99=0),"",VLOOKUP(B99,Datenbank!B:D,3,FALSE))</f>
        <v>T-Nuts</v>
      </c>
      <c r="E99" s="73">
        <f>VLOOKUP(B99,Datenbank!B:N,10,FALSE)</f>
        <v>8</v>
      </c>
      <c r="F99" s="74">
        <f>IF($A$1=1,"",VLOOKUP(B99,Datenbank!$B$3:$U$1228,8,FALSE))</f>
        <v>205</v>
      </c>
      <c r="G99" s="80" t="s">
        <v>126</v>
      </c>
      <c r="H99" s="97"/>
      <c r="I99" s="98"/>
      <c r="J99" s="99"/>
      <c r="K99" s="98"/>
      <c r="L99" s="99"/>
      <c r="M99" s="98"/>
      <c r="N99" s="99"/>
      <c r="O99" s="100"/>
      <c r="P99" s="92">
        <f t="shared" si="2"/>
        <v>0</v>
      </c>
      <c r="Q99" s="79">
        <f>IF($A$1=1,"",IF(AND(Datenbank!J92=1,VOLUMES!G99="YES",SUM(H99:O99)&gt;0),SUM(H99:O99)*F99+4.5,SUM(H99:O99)*F99))</f>
        <v>0</v>
      </c>
    </row>
    <row r="100" spans="2:17" ht="18.75" x14ac:dyDescent="0.3">
      <c r="B100" s="96" t="s">
        <v>318</v>
      </c>
      <c r="C100" s="72" t="str">
        <f>IF(AND($R$1=1,P100=0),"",VLOOKUP(B100,Datenbank!B:C,2,FALSE))</f>
        <v>Dunas S3-6</v>
      </c>
      <c r="D100" s="72" t="str">
        <f>IF(AND($R$1=1,P100=0),"",VLOOKUP(B100,Datenbank!B:D,3,FALSE))</f>
        <v>Clean</v>
      </c>
      <c r="E100" s="73">
        <f>VLOOKUP(B100,Datenbank!B:N,10,FALSE)</f>
        <v>8</v>
      </c>
      <c r="F100" s="74">
        <f>IF($A$1=1,"",VLOOKUP(B100,Datenbank!$B$3:$U$1228,8,FALSE))</f>
        <v>195</v>
      </c>
      <c r="G100" s="80" t="s">
        <v>126</v>
      </c>
      <c r="H100" s="97"/>
      <c r="I100" s="98"/>
      <c r="J100" s="99"/>
      <c r="K100" s="98"/>
      <c r="L100" s="99"/>
      <c r="M100" s="98"/>
      <c r="N100" s="99"/>
      <c r="O100" s="100"/>
      <c r="P100" s="92">
        <f t="shared" si="2"/>
        <v>0</v>
      </c>
      <c r="Q100" s="79">
        <f>IF($A$1=1,"",IF(AND(Datenbank!J93=1,VOLUMES!G100="YES",SUM(H100:O100)&gt;0),SUM(H100:O100)*F100+4.5,SUM(H100:O100)*F100))</f>
        <v>0</v>
      </c>
    </row>
    <row r="101" spans="2:17" ht="18.75" x14ac:dyDescent="0.3">
      <c r="B101" s="96" t="s">
        <v>319</v>
      </c>
      <c r="C101" s="72" t="str">
        <f>IF(AND($R$1=1,P101=0),"",VLOOKUP(B101,Datenbank!B:C,2,FALSE))</f>
        <v>Dunas S3-6</v>
      </c>
      <c r="D101" s="72" t="str">
        <f>IF(AND($R$1=1,P101=0),"",VLOOKUP(B101,Datenbank!B:D,3,FALSE))</f>
        <v>T-Nuts</v>
      </c>
      <c r="E101" s="73">
        <f>VLOOKUP(B101,Datenbank!B:N,10,FALSE)</f>
        <v>8</v>
      </c>
      <c r="F101" s="74">
        <f>IF($A$1=1,"",VLOOKUP(B101,Datenbank!$B$3:$U$1228,8,FALSE))</f>
        <v>205</v>
      </c>
      <c r="G101" s="80" t="s">
        <v>126</v>
      </c>
      <c r="H101" s="97"/>
      <c r="I101" s="98"/>
      <c r="J101" s="99"/>
      <c r="K101" s="98"/>
      <c r="L101" s="99"/>
      <c r="M101" s="98"/>
      <c r="N101" s="99"/>
      <c r="O101" s="100"/>
      <c r="P101" s="92">
        <f t="shared" si="2"/>
        <v>0</v>
      </c>
      <c r="Q101" s="79">
        <f>IF($A$1=1,"",IF(AND(Datenbank!J94=1,VOLUMES!G101="YES",SUM(H101:O101)&gt;0),SUM(H101:O101)*F101+4.5,SUM(H101:O101)*F101))</f>
        <v>0</v>
      </c>
    </row>
    <row r="102" spans="2:17" ht="18.75" x14ac:dyDescent="0.3">
      <c r="B102" s="96" t="s">
        <v>320</v>
      </c>
      <c r="C102" s="72" t="str">
        <f>IF(AND($R$1=1,P102=0),"",VLOOKUP(B102,Datenbank!B:C,2,FALSE))</f>
        <v>Dunas S3-7</v>
      </c>
      <c r="D102" s="72" t="str">
        <f>IF(AND($R$1=1,P102=0),"",VLOOKUP(B102,Datenbank!B:D,3,FALSE))</f>
        <v>Clean</v>
      </c>
      <c r="E102" s="73">
        <f>VLOOKUP(B102,Datenbank!B:N,10,FALSE)</f>
        <v>20.900000000000002</v>
      </c>
      <c r="F102" s="74">
        <f>IF($A$1=1,"",VLOOKUP(B102,Datenbank!$B$3:$U$1228,8,FALSE))</f>
        <v>471</v>
      </c>
      <c r="G102" s="75" t="s">
        <v>125</v>
      </c>
      <c r="H102" s="97"/>
      <c r="I102" s="98"/>
      <c r="J102" s="99"/>
      <c r="K102" s="98"/>
      <c r="L102" s="99"/>
      <c r="M102" s="98"/>
      <c r="N102" s="99"/>
      <c r="O102" s="100"/>
      <c r="P102" s="92">
        <f t="shared" si="2"/>
        <v>0</v>
      </c>
      <c r="Q102" s="79">
        <f>IF($A$1=1,"",IF(AND(Datenbank!J95=1,VOLUMES!G102="YES",SUM(H102:O102)&gt;0),SUM(H102:O102)*F102+4.5,SUM(H102:O102)*F102))</f>
        <v>0</v>
      </c>
    </row>
    <row r="103" spans="2:17" ht="18.75" x14ac:dyDescent="0.3">
      <c r="B103" s="96" t="s">
        <v>321</v>
      </c>
      <c r="C103" s="72" t="str">
        <f>IF(AND($R$1=1,P103=0),"",VLOOKUP(B103,Datenbank!B:C,2,FALSE))</f>
        <v>Dunas S3-7</v>
      </c>
      <c r="D103" s="72" t="str">
        <f>IF(AND($R$1=1,P103=0),"",VLOOKUP(B103,Datenbank!B:D,3,FALSE))</f>
        <v>T-Nuts</v>
      </c>
      <c r="E103" s="73">
        <f>VLOOKUP(B103,Datenbank!B:N,10,FALSE)</f>
        <v>20.900000000000002</v>
      </c>
      <c r="F103" s="74">
        <f>IF($A$1=1,"",VLOOKUP(B103,Datenbank!$B$3:$U$1228,8,FALSE))</f>
        <v>504</v>
      </c>
      <c r="G103" s="75" t="s">
        <v>125</v>
      </c>
      <c r="H103" s="97"/>
      <c r="I103" s="98"/>
      <c r="J103" s="99"/>
      <c r="K103" s="98"/>
      <c r="L103" s="99"/>
      <c r="M103" s="98"/>
      <c r="N103" s="99"/>
      <c r="O103" s="100"/>
      <c r="P103" s="92">
        <f t="shared" si="2"/>
        <v>0</v>
      </c>
      <c r="Q103" s="79">
        <f>IF($A$1=1,"",IF(AND(Datenbank!J96=1,VOLUMES!G103="YES",SUM(H103:O103)&gt;0),SUM(H103:O103)*F103+4.5,SUM(H103:O103)*F103))</f>
        <v>0</v>
      </c>
    </row>
    <row r="104" spans="2:17" ht="18.75" x14ac:dyDescent="0.3">
      <c r="B104" s="96" t="s">
        <v>322</v>
      </c>
      <c r="C104" s="72" t="str">
        <f>IF(AND($R$1=1,P104=0),"",VLOOKUP(B104,Datenbank!B:C,2,FALSE))</f>
        <v>Dunas S3-8</v>
      </c>
      <c r="D104" s="72" t="str">
        <f>IF(AND($R$1=1,P104=0),"",VLOOKUP(B104,Datenbank!B:D,3,FALSE))</f>
        <v>Clean</v>
      </c>
      <c r="E104" s="73">
        <f>VLOOKUP(B104,Datenbank!B:N,10,FALSE)</f>
        <v>20.900000000000002</v>
      </c>
      <c r="F104" s="74">
        <f>IF($A$1=1,"",VLOOKUP(B104,Datenbank!$B$3:$U$1228,8,FALSE))</f>
        <v>471</v>
      </c>
      <c r="G104" s="75" t="s">
        <v>125</v>
      </c>
      <c r="H104" s="97"/>
      <c r="I104" s="98"/>
      <c r="J104" s="99"/>
      <c r="K104" s="98"/>
      <c r="L104" s="99"/>
      <c r="M104" s="98"/>
      <c r="N104" s="99"/>
      <c r="O104" s="100"/>
      <c r="P104" s="92">
        <f t="shared" si="2"/>
        <v>0</v>
      </c>
      <c r="Q104" s="79">
        <f>IF($A$1=1,"",IF(AND(Datenbank!J97=1,VOLUMES!G104="YES",SUM(H104:O104)&gt;0),SUM(H104:O104)*F104+4.5,SUM(H104:O104)*F104))</f>
        <v>0</v>
      </c>
    </row>
    <row r="105" spans="2:17" ht="18.75" x14ac:dyDescent="0.3">
      <c r="B105" s="96" t="s">
        <v>323</v>
      </c>
      <c r="C105" s="72" t="str">
        <f>IF(AND($R$1=1,P105=0),"",VLOOKUP(B105,Datenbank!B:C,2,FALSE))</f>
        <v>Dunas S3-8</v>
      </c>
      <c r="D105" s="72" t="str">
        <f>IF(AND($R$1=1,P105=0),"",VLOOKUP(B105,Datenbank!B:D,3,FALSE))</f>
        <v>T-Nuts</v>
      </c>
      <c r="E105" s="73">
        <f>VLOOKUP(B105,Datenbank!B:N,10,FALSE)</f>
        <v>20.900000000000002</v>
      </c>
      <c r="F105" s="74">
        <f>IF($A$1=1,"",VLOOKUP(B105,Datenbank!$B$3:$U$1228,8,FALSE))</f>
        <v>504</v>
      </c>
      <c r="G105" s="75" t="s">
        <v>125</v>
      </c>
      <c r="H105" s="97"/>
      <c r="I105" s="98"/>
      <c r="J105" s="99"/>
      <c r="K105" s="98"/>
      <c r="L105" s="99"/>
      <c r="M105" s="98"/>
      <c r="N105" s="99"/>
      <c r="O105" s="100"/>
      <c r="P105" s="92">
        <f t="shared" si="2"/>
        <v>0</v>
      </c>
      <c r="Q105" s="79">
        <f>IF($A$1=1,"",IF(AND(Datenbank!J98=1,VOLUMES!G105="YES",SUM(H105:O105)&gt;0),SUM(H105:O105)*F105+4.5,SUM(H105:O105)*F105))</f>
        <v>0</v>
      </c>
    </row>
    <row r="106" spans="2:17" ht="18.75" x14ac:dyDescent="0.3">
      <c r="B106" s="96" t="s">
        <v>324</v>
      </c>
      <c r="C106" s="72" t="str">
        <f>IF(AND($R$1=1,P106=0),"",VLOOKUP(B106,Datenbank!B:C,2,FALSE))</f>
        <v>Llano S4-1</v>
      </c>
      <c r="D106" s="72" t="str">
        <f>IF(AND($R$1=1,P106=0),"",VLOOKUP(B106,Datenbank!B:D,3,FALSE))</f>
        <v>Clean</v>
      </c>
      <c r="E106" s="73">
        <f>VLOOKUP(B106,Datenbank!B:N,10,FALSE)</f>
        <v>1.3</v>
      </c>
      <c r="F106" s="74">
        <f>IF($A$1=1,"",VLOOKUP(B106,Datenbank!$B$3:$U$1228,8,FALSE))</f>
        <v>53</v>
      </c>
      <c r="G106" s="80" t="s">
        <v>126</v>
      </c>
      <c r="H106" s="97"/>
      <c r="I106" s="98"/>
      <c r="J106" s="99"/>
      <c r="K106" s="98"/>
      <c r="L106" s="99"/>
      <c r="M106" s="98"/>
      <c r="N106" s="99"/>
      <c r="O106" s="100"/>
      <c r="P106" s="92">
        <f t="shared" si="2"/>
        <v>0</v>
      </c>
      <c r="Q106" s="79">
        <f>IF($A$1=1,"",IF(AND(Datenbank!J99=1,VOLUMES!G106="YES",SUM(H106:O106)&gt;0),SUM(H106:O106)*F106+4.5,SUM(H106:O106)*F106))</f>
        <v>0</v>
      </c>
    </row>
    <row r="107" spans="2:17" ht="18.75" x14ac:dyDescent="0.3">
      <c r="B107" s="96" t="s">
        <v>325</v>
      </c>
      <c r="C107" s="72" t="str">
        <f>IF(AND($R$1=1,P107=0),"",VLOOKUP(B107,Datenbank!B:C,2,FALSE))</f>
        <v>Llano S4-2</v>
      </c>
      <c r="D107" s="72" t="str">
        <f>IF(AND($R$1=1,P107=0),"",VLOOKUP(B107,Datenbank!B:D,3,FALSE))</f>
        <v>Clean</v>
      </c>
      <c r="E107" s="73">
        <f>VLOOKUP(B107,Datenbank!B:N,10,FALSE)</f>
        <v>1.3</v>
      </c>
      <c r="F107" s="74">
        <f>IF($A$1=1,"",VLOOKUP(B107,Datenbank!$B$3:$U$1228,8,FALSE))</f>
        <v>53</v>
      </c>
      <c r="G107" s="80" t="s">
        <v>126</v>
      </c>
      <c r="H107" s="97"/>
      <c r="I107" s="98"/>
      <c r="J107" s="99"/>
      <c r="K107" s="98"/>
      <c r="L107" s="99"/>
      <c r="M107" s="98"/>
      <c r="N107" s="99"/>
      <c r="O107" s="100"/>
      <c r="P107" s="92">
        <f t="shared" si="2"/>
        <v>0</v>
      </c>
      <c r="Q107" s="79">
        <f>IF($A$1=1,"",IF(AND(Datenbank!J100=1,VOLUMES!G107="YES",SUM(H107:O107)&gt;0),SUM(H107:O107)*F107+4.5,SUM(H107:O107)*F107))</f>
        <v>0</v>
      </c>
    </row>
    <row r="108" spans="2:17" ht="18.75" x14ac:dyDescent="0.3">
      <c r="B108" s="96" t="s">
        <v>326</v>
      </c>
      <c r="C108" s="72" t="str">
        <f>IF(AND($R$1=1,P108=0),"",VLOOKUP(B108,Datenbank!B:C,2,FALSE))</f>
        <v>Llano S4-3</v>
      </c>
      <c r="D108" s="72" t="str">
        <f>IF(AND($R$1=1,P108=0),"",VLOOKUP(B108,Datenbank!B:D,3,FALSE))</f>
        <v>Clean</v>
      </c>
      <c r="E108" s="73">
        <f>VLOOKUP(B108,Datenbank!B:N,10,FALSE)</f>
        <v>3.1</v>
      </c>
      <c r="F108" s="74">
        <f>IF($A$1=1,"",VLOOKUP(B108,Datenbank!$B$3:$U$1228,8,FALSE))</f>
        <v>87</v>
      </c>
      <c r="G108" s="80" t="s">
        <v>126</v>
      </c>
      <c r="H108" s="97"/>
      <c r="I108" s="98"/>
      <c r="J108" s="99"/>
      <c r="K108" s="98"/>
      <c r="L108" s="99"/>
      <c r="M108" s="98"/>
      <c r="N108" s="99"/>
      <c r="O108" s="100"/>
      <c r="P108" s="92">
        <f t="shared" si="2"/>
        <v>0</v>
      </c>
      <c r="Q108" s="79">
        <f>IF($A$1=1,"",IF(AND(Datenbank!J101=1,VOLUMES!G108="YES",SUM(H108:O108)&gt;0),SUM(H108:O108)*F108+4.5,SUM(H108:O108)*F108))</f>
        <v>0</v>
      </c>
    </row>
    <row r="109" spans="2:17" ht="18.75" x14ac:dyDescent="0.3">
      <c r="B109" s="96" t="s">
        <v>327</v>
      </c>
      <c r="C109" s="72" t="str">
        <f>IF(AND($R$1=1,P109=0),"",VLOOKUP(B109,Datenbank!B:C,2,FALSE))</f>
        <v>Llano S4-3</v>
      </c>
      <c r="D109" s="72" t="str">
        <f>IF(AND($R$1=1,P109=0),"",VLOOKUP(B109,Datenbank!B:D,3,FALSE))</f>
        <v>T-Nuts</v>
      </c>
      <c r="E109" s="73">
        <f>VLOOKUP(B109,Datenbank!B:N,10,FALSE)</f>
        <v>3.1</v>
      </c>
      <c r="F109" s="74">
        <f>IF($A$1=1,"",VLOOKUP(B109,Datenbank!$B$3:$U$1228,8,FALSE))</f>
        <v>92</v>
      </c>
      <c r="G109" s="80" t="s">
        <v>126</v>
      </c>
      <c r="H109" s="97"/>
      <c r="I109" s="98"/>
      <c r="J109" s="99"/>
      <c r="K109" s="98"/>
      <c r="L109" s="99"/>
      <c r="M109" s="98"/>
      <c r="N109" s="99"/>
      <c r="O109" s="100"/>
      <c r="P109" s="92">
        <f t="shared" si="2"/>
        <v>0</v>
      </c>
      <c r="Q109" s="79">
        <f>IF($A$1=1,"",IF(AND(Datenbank!J102=1,VOLUMES!G109="YES",SUM(H109:O109)&gt;0),SUM(H109:O109)*F109+4.5,SUM(H109:O109)*F109))</f>
        <v>0</v>
      </c>
    </row>
    <row r="110" spans="2:17" ht="18.75" x14ac:dyDescent="0.3">
      <c r="B110" s="96" t="s">
        <v>328</v>
      </c>
      <c r="C110" s="72" t="str">
        <f>IF(AND($R$1=1,P110=0),"",VLOOKUP(B110,Datenbank!B:C,2,FALSE))</f>
        <v>Llano S4-4</v>
      </c>
      <c r="D110" s="72" t="str">
        <f>IF(AND($R$1=1,P110=0),"",VLOOKUP(B110,Datenbank!B:D,3,FALSE))</f>
        <v>Clean</v>
      </c>
      <c r="E110" s="73">
        <f>VLOOKUP(B110,Datenbank!B:N,10,FALSE)</f>
        <v>3.1</v>
      </c>
      <c r="F110" s="74">
        <f>IF($A$1=1,"",VLOOKUP(B110,Datenbank!$B$3:$U$1228,8,FALSE))</f>
        <v>87</v>
      </c>
      <c r="G110" s="80" t="s">
        <v>126</v>
      </c>
      <c r="H110" s="97"/>
      <c r="I110" s="98"/>
      <c r="J110" s="99"/>
      <c r="K110" s="98"/>
      <c r="L110" s="99"/>
      <c r="M110" s="98"/>
      <c r="N110" s="99"/>
      <c r="O110" s="100"/>
      <c r="P110" s="92">
        <f t="shared" si="2"/>
        <v>0</v>
      </c>
      <c r="Q110" s="79">
        <f>IF($A$1=1,"",IF(AND(Datenbank!J103=1,VOLUMES!G110="YES",SUM(H110:O110)&gt;0),SUM(H110:O110)*F110+4.5,SUM(H110:O110)*F110))</f>
        <v>0</v>
      </c>
    </row>
    <row r="111" spans="2:17" ht="18.75" x14ac:dyDescent="0.3">
      <c r="B111" s="96" t="s">
        <v>329</v>
      </c>
      <c r="C111" s="72" t="str">
        <f>IF(AND($R$1=1,P111=0),"",VLOOKUP(B111,Datenbank!B:C,2,FALSE))</f>
        <v>Llano S4-4</v>
      </c>
      <c r="D111" s="72" t="str">
        <f>IF(AND($R$1=1,P111=0),"",VLOOKUP(B111,Datenbank!B:D,3,FALSE))</f>
        <v>T-Nuts</v>
      </c>
      <c r="E111" s="73">
        <f>VLOOKUP(B111,Datenbank!B:N,10,FALSE)</f>
        <v>3.1</v>
      </c>
      <c r="F111" s="74">
        <f>IF($A$1=1,"",VLOOKUP(B111,Datenbank!$B$3:$U$1228,8,FALSE))</f>
        <v>92</v>
      </c>
      <c r="G111" s="80" t="s">
        <v>126</v>
      </c>
      <c r="H111" s="97"/>
      <c r="I111" s="98"/>
      <c r="J111" s="99"/>
      <c r="K111" s="98"/>
      <c r="L111" s="99"/>
      <c r="M111" s="98"/>
      <c r="N111" s="99"/>
      <c r="O111" s="100"/>
      <c r="P111" s="92">
        <f t="shared" si="2"/>
        <v>0</v>
      </c>
      <c r="Q111" s="79">
        <f>IF($A$1=1,"",IF(AND(Datenbank!J104=1,VOLUMES!G111="YES",SUM(H111:O111)&gt;0),SUM(H111:O111)*F111+4.5,SUM(H111:O111)*F111))</f>
        <v>0</v>
      </c>
    </row>
    <row r="112" spans="2:17" ht="18.75" x14ac:dyDescent="0.3">
      <c r="B112" s="96" t="s">
        <v>330</v>
      </c>
      <c r="C112" s="72" t="str">
        <f>IF(AND($R$1=1,P112=0),"",VLOOKUP(B112,Datenbank!B:C,2,FALSE))</f>
        <v>Llano S4-5</v>
      </c>
      <c r="D112" s="72" t="str">
        <f>IF(AND($R$1=1,P112=0),"",VLOOKUP(B112,Datenbank!B:D,3,FALSE))</f>
        <v>Clean</v>
      </c>
      <c r="E112" s="73">
        <f>VLOOKUP(B112,Datenbank!B:N,10,FALSE)</f>
        <v>7.3</v>
      </c>
      <c r="F112" s="74">
        <f>IF($A$1=1,"",VLOOKUP(B112,Datenbank!$B$3:$U$1228,8,FALSE))</f>
        <v>163</v>
      </c>
      <c r="G112" s="80" t="s">
        <v>126</v>
      </c>
      <c r="H112" s="97"/>
      <c r="I112" s="98"/>
      <c r="J112" s="99"/>
      <c r="K112" s="98"/>
      <c r="L112" s="99"/>
      <c r="M112" s="98"/>
      <c r="N112" s="99"/>
      <c r="O112" s="100"/>
      <c r="P112" s="92">
        <f t="shared" si="2"/>
        <v>0</v>
      </c>
      <c r="Q112" s="79">
        <f>IF($A$1=1,"",IF(AND(Datenbank!J105=1,VOLUMES!G112="YES",SUM(H112:O112)&gt;0),SUM(H112:O112)*F112+4.5,SUM(H112:O112)*F112))</f>
        <v>0</v>
      </c>
    </row>
    <row r="113" spans="2:17" ht="18.75" x14ac:dyDescent="0.3">
      <c r="B113" s="96" t="s">
        <v>331</v>
      </c>
      <c r="C113" s="72" t="str">
        <f>IF(AND($R$1=1,P113=0),"",VLOOKUP(B113,Datenbank!B:C,2,FALSE))</f>
        <v>Llano S4-5</v>
      </c>
      <c r="D113" s="72" t="str">
        <f>IF(AND($R$1=1,P113=0),"",VLOOKUP(B113,Datenbank!B:D,3,FALSE))</f>
        <v>T-Nuts</v>
      </c>
      <c r="E113" s="73">
        <f>VLOOKUP(B113,Datenbank!B:N,10,FALSE)</f>
        <v>7.3</v>
      </c>
      <c r="F113" s="74">
        <f>IF($A$1=1,"",VLOOKUP(B113,Datenbank!$B$3:$U$1228,8,FALSE))</f>
        <v>175</v>
      </c>
      <c r="G113" s="80" t="s">
        <v>126</v>
      </c>
      <c r="H113" s="97"/>
      <c r="I113" s="98"/>
      <c r="J113" s="99"/>
      <c r="K113" s="98"/>
      <c r="L113" s="99"/>
      <c r="M113" s="98"/>
      <c r="N113" s="99"/>
      <c r="O113" s="100"/>
      <c r="P113" s="92">
        <f t="shared" si="2"/>
        <v>0</v>
      </c>
      <c r="Q113" s="79">
        <f>IF($A$1=1,"",IF(AND(Datenbank!J106=1,VOLUMES!G113="YES",SUM(H113:O113)&gt;0),SUM(H113:O113)*F113+4.5,SUM(H113:O113)*F113))</f>
        <v>0</v>
      </c>
    </row>
    <row r="114" spans="2:17" ht="18.75" x14ac:dyDescent="0.3">
      <c r="B114" s="96" t="s">
        <v>332</v>
      </c>
      <c r="C114" s="72" t="str">
        <f>IF(AND($R$1=1,P114=0),"",VLOOKUP(B114,Datenbank!B:C,2,FALSE))</f>
        <v>Llano S4-6</v>
      </c>
      <c r="D114" s="72" t="str">
        <f>IF(AND($R$1=1,P114=0),"",VLOOKUP(B114,Datenbank!B:D,3,FALSE))</f>
        <v>Clean</v>
      </c>
      <c r="E114" s="73">
        <f>VLOOKUP(B114,Datenbank!B:N,10,FALSE)</f>
        <v>7.3</v>
      </c>
      <c r="F114" s="74">
        <f>IF($A$1=1,"",VLOOKUP(B114,Datenbank!$B$3:$U$1228,8,FALSE))</f>
        <v>163</v>
      </c>
      <c r="G114" s="80" t="s">
        <v>126</v>
      </c>
      <c r="H114" s="97"/>
      <c r="I114" s="98"/>
      <c r="J114" s="99"/>
      <c r="K114" s="98"/>
      <c r="L114" s="99"/>
      <c r="M114" s="98"/>
      <c r="N114" s="99"/>
      <c r="O114" s="100"/>
      <c r="P114" s="92">
        <f t="shared" si="2"/>
        <v>0</v>
      </c>
      <c r="Q114" s="79">
        <f>IF($A$1=1,"",IF(AND(Datenbank!J107=1,VOLUMES!G114="YES",SUM(H114:O114)&gt;0),SUM(H114:O114)*F114+4.5,SUM(H114:O114)*F114))</f>
        <v>0</v>
      </c>
    </row>
    <row r="115" spans="2:17" ht="18.75" x14ac:dyDescent="0.3">
      <c r="B115" s="96" t="s">
        <v>333</v>
      </c>
      <c r="C115" s="72" t="str">
        <f>IF(AND($R$1=1,P115=0),"",VLOOKUP(B115,Datenbank!B:C,2,FALSE))</f>
        <v>Llano S4-6</v>
      </c>
      <c r="D115" s="72" t="str">
        <f>IF(AND($R$1=1,P115=0),"",VLOOKUP(B115,Datenbank!B:D,3,FALSE))</f>
        <v>T-Nuts</v>
      </c>
      <c r="E115" s="73">
        <f>VLOOKUP(B115,Datenbank!B:N,10,FALSE)</f>
        <v>7.3</v>
      </c>
      <c r="F115" s="74">
        <f>IF($A$1=1,"",VLOOKUP(B115,Datenbank!$B$3:$U$1228,8,FALSE))</f>
        <v>175</v>
      </c>
      <c r="G115" s="80" t="s">
        <v>126</v>
      </c>
      <c r="H115" s="97"/>
      <c r="I115" s="98"/>
      <c r="J115" s="99"/>
      <c r="K115" s="98"/>
      <c r="L115" s="99"/>
      <c r="M115" s="98"/>
      <c r="N115" s="99"/>
      <c r="O115" s="100"/>
      <c r="P115" s="92">
        <f t="shared" si="2"/>
        <v>0</v>
      </c>
      <c r="Q115" s="79">
        <f>IF($A$1=1,"",IF(AND(Datenbank!J108=1,VOLUMES!G115="YES",SUM(H115:O115)&gt;0),SUM(H115:O115)*F115+4.5,SUM(H115:O115)*F115))</f>
        <v>0</v>
      </c>
    </row>
    <row r="116" spans="2:17" ht="18.75" x14ac:dyDescent="0.3">
      <c r="B116" s="96" t="s">
        <v>334</v>
      </c>
      <c r="C116" s="72" t="str">
        <f>IF(AND($R$1=1,P116=0),"",VLOOKUP(B116,Datenbank!B:C,2,FALSE))</f>
        <v>Llano S4-7</v>
      </c>
      <c r="D116" s="72" t="str">
        <f>IF(AND($R$1=1,P116=0),"",VLOOKUP(B116,Datenbank!B:D,3,FALSE))</f>
        <v>Clean</v>
      </c>
      <c r="E116" s="73">
        <f>VLOOKUP(B116,Datenbank!B:N,10,FALSE)</f>
        <v>15.7</v>
      </c>
      <c r="F116" s="74">
        <f>IF($A$1=1,"",VLOOKUP(B116,Datenbank!$B$3:$U$1228,8,FALSE))</f>
        <v>324</v>
      </c>
      <c r="G116" s="75" t="s">
        <v>125</v>
      </c>
      <c r="H116" s="97"/>
      <c r="I116" s="98"/>
      <c r="J116" s="99"/>
      <c r="K116" s="98"/>
      <c r="L116" s="99"/>
      <c r="M116" s="98"/>
      <c r="N116" s="99"/>
      <c r="O116" s="100"/>
      <c r="P116" s="92">
        <f t="shared" si="2"/>
        <v>0</v>
      </c>
      <c r="Q116" s="79">
        <f>IF($A$1=1,"",IF(AND(Datenbank!J109=1,VOLUMES!G116="YES",SUM(H116:O116)&gt;0),SUM(H116:O116)*F116+4.5,SUM(H116:O116)*F116))</f>
        <v>0</v>
      </c>
    </row>
    <row r="117" spans="2:17" ht="18.75" x14ac:dyDescent="0.3">
      <c r="B117" s="96" t="s">
        <v>335</v>
      </c>
      <c r="C117" s="72" t="str">
        <f>IF(AND($R$1=1,P117=0),"",VLOOKUP(B117,Datenbank!B:C,2,FALSE))</f>
        <v>Llano S4-7</v>
      </c>
      <c r="D117" s="72" t="str">
        <f>IF(AND($R$1=1,P117=0),"",VLOOKUP(B117,Datenbank!B:D,3,FALSE))</f>
        <v>T-Nuts</v>
      </c>
      <c r="E117" s="73">
        <f>VLOOKUP(B117,Datenbank!B:N,10,FALSE)</f>
        <v>15.7</v>
      </c>
      <c r="F117" s="74">
        <f>IF($A$1=1,"",VLOOKUP(B117,Datenbank!$B$3:$U$1228,8,FALSE))</f>
        <v>355</v>
      </c>
      <c r="G117" s="75" t="s">
        <v>125</v>
      </c>
      <c r="H117" s="97"/>
      <c r="I117" s="98"/>
      <c r="J117" s="99"/>
      <c r="K117" s="98"/>
      <c r="L117" s="99"/>
      <c r="M117" s="98"/>
      <c r="N117" s="99"/>
      <c r="O117" s="100"/>
      <c r="P117" s="92">
        <f t="shared" si="2"/>
        <v>0</v>
      </c>
      <c r="Q117" s="79">
        <f>IF($A$1=1,"",IF(AND(Datenbank!J110=1,VOLUMES!G117="YES",SUM(H117:O117)&gt;0),SUM(H117:O117)*F117+4.5,SUM(H117:O117)*F117))</f>
        <v>0</v>
      </c>
    </row>
    <row r="118" spans="2:17" ht="18.75" x14ac:dyDescent="0.3">
      <c r="B118" s="96" t="s">
        <v>336</v>
      </c>
      <c r="C118" s="72" t="str">
        <f>IF(AND($R$1=1,P118=0),"",VLOOKUP(B118,Datenbank!B:C,2,FALSE))</f>
        <v>Llano S4-8</v>
      </c>
      <c r="D118" s="72" t="str">
        <f>IF(AND($R$1=1,P118=0),"",VLOOKUP(B118,Datenbank!B:D,3,FALSE))</f>
        <v>Clean</v>
      </c>
      <c r="E118" s="73">
        <f>VLOOKUP(B118,Datenbank!B:N,10,FALSE)</f>
        <v>15.7</v>
      </c>
      <c r="F118" s="74">
        <f>IF($A$1=1,"",VLOOKUP(B118,Datenbank!$B$3:$U$1228,8,FALSE))</f>
        <v>324</v>
      </c>
      <c r="G118" s="75" t="s">
        <v>125</v>
      </c>
      <c r="H118" s="97"/>
      <c r="I118" s="98"/>
      <c r="J118" s="99"/>
      <c r="K118" s="98"/>
      <c r="L118" s="99"/>
      <c r="M118" s="98"/>
      <c r="N118" s="99"/>
      <c r="O118" s="100"/>
      <c r="P118" s="92">
        <f t="shared" si="2"/>
        <v>0</v>
      </c>
      <c r="Q118" s="79">
        <f>IF($A$1=1,"",IF(AND(Datenbank!J111=1,VOLUMES!G118="YES",SUM(H118:O118)&gt;0),SUM(H118:O118)*F118+4.5,SUM(H118:O118)*F118))</f>
        <v>0</v>
      </c>
    </row>
    <row r="119" spans="2:17" ht="18.75" x14ac:dyDescent="0.3">
      <c r="B119" s="96" t="s">
        <v>337</v>
      </c>
      <c r="C119" s="72" t="str">
        <f>IF(AND($R$1=1,P119=0),"",VLOOKUP(B119,Datenbank!B:C,2,FALSE))</f>
        <v>Llano S4-8</v>
      </c>
      <c r="D119" s="72" t="str">
        <f>IF(AND($R$1=1,P119=0),"",VLOOKUP(B119,Datenbank!B:D,3,FALSE))</f>
        <v>T-Nuts</v>
      </c>
      <c r="E119" s="73">
        <f>VLOOKUP(B119,Datenbank!B:N,10,FALSE)</f>
        <v>15.7</v>
      </c>
      <c r="F119" s="74">
        <f>IF($A$1=1,"",VLOOKUP(B119,Datenbank!$B$3:$U$1228,8,FALSE))</f>
        <v>355</v>
      </c>
      <c r="G119" s="75" t="s">
        <v>125</v>
      </c>
      <c r="H119" s="97"/>
      <c r="I119" s="98"/>
      <c r="J119" s="99"/>
      <c r="K119" s="98"/>
      <c r="L119" s="99"/>
      <c r="M119" s="98"/>
      <c r="N119" s="99"/>
      <c r="O119" s="100"/>
      <c r="P119" s="92">
        <f t="shared" si="2"/>
        <v>0</v>
      </c>
      <c r="Q119" s="79">
        <f>IF($A$1=1,"",IF(AND(Datenbank!J112=1,VOLUMES!G119="YES",SUM(H119:O119)&gt;0),SUM(H119:O119)*F119+4.5,SUM(H119:O119)*F119))</f>
        <v>0</v>
      </c>
    </row>
    <row r="120" spans="2:17" ht="18.75" x14ac:dyDescent="0.3">
      <c r="B120" s="96" t="s">
        <v>338</v>
      </c>
      <c r="C120" s="72" t="str">
        <f>IF(AND($R$1=1,P120=0),"",VLOOKUP(B120,Datenbank!B:C,2,FALSE))</f>
        <v>Olas S5-1</v>
      </c>
      <c r="D120" s="72" t="str">
        <f>IF(AND($R$1=1,P120=0),"",VLOOKUP(B120,Datenbank!B:D,3,FALSE))</f>
        <v>Clean</v>
      </c>
      <c r="E120" s="73">
        <f>VLOOKUP(B120,Datenbank!B:N,10,FALSE)</f>
        <v>4.6999999999999993</v>
      </c>
      <c r="F120" s="74">
        <f>IF($A$1=1,"",VLOOKUP(B120,Datenbank!$B$3:$U$1228,8,FALSE))</f>
        <v>106</v>
      </c>
      <c r="G120" s="80" t="s">
        <v>126</v>
      </c>
      <c r="H120" s="97"/>
      <c r="I120" s="98"/>
      <c r="J120" s="99"/>
      <c r="K120" s="98"/>
      <c r="L120" s="99"/>
      <c r="M120" s="98"/>
      <c r="N120" s="99"/>
      <c r="O120" s="100"/>
      <c r="P120" s="92">
        <f t="shared" si="2"/>
        <v>0</v>
      </c>
      <c r="Q120" s="79">
        <f>IF($A$1=1,"",IF(AND(Datenbank!J113=1,VOLUMES!G120="YES",SUM(H120:O120)&gt;0),SUM(H120:O120)*F120+4.5,SUM(H120:O120)*F120))</f>
        <v>0</v>
      </c>
    </row>
    <row r="121" spans="2:17" ht="18.75" x14ac:dyDescent="0.3">
      <c r="B121" s="96" t="s">
        <v>339</v>
      </c>
      <c r="C121" s="72" t="str">
        <f>IF(AND($R$1=1,P121=0),"",VLOOKUP(B121,Datenbank!B:C,2,FALSE))</f>
        <v>Olas S5-1</v>
      </c>
      <c r="D121" s="72" t="str">
        <f>IF(AND($R$1=1,P121=0),"",VLOOKUP(B121,Datenbank!B:D,3,FALSE))</f>
        <v>T-Nuts</v>
      </c>
      <c r="E121" s="73">
        <f>VLOOKUP(B121,Datenbank!B:N,10,FALSE)</f>
        <v>4.6999999999999993</v>
      </c>
      <c r="F121" s="74">
        <f>IF($A$1=1,"",VLOOKUP(B121,Datenbank!$B$3:$U$1228,8,FALSE))</f>
        <v>115</v>
      </c>
      <c r="G121" s="80" t="s">
        <v>126</v>
      </c>
      <c r="H121" s="97"/>
      <c r="I121" s="98"/>
      <c r="J121" s="99"/>
      <c r="K121" s="98"/>
      <c r="L121" s="99"/>
      <c r="M121" s="98"/>
      <c r="N121" s="99"/>
      <c r="O121" s="100"/>
      <c r="P121" s="92">
        <f t="shared" si="2"/>
        <v>0</v>
      </c>
      <c r="Q121" s="79">
        <f>IF($A$1=1,"",IF(AND(Datenbank!J114=1,VOLUMES!G121="YES",SUM(H121:O121)&gt;0),SUM(H121:O121)*F121+4.5,SUM(H121:O121)*F121))</f>
        <v>0</v>
      </c>
    </row>
    <row r="122" spans="2:17" ht="18.75" x14ac:dyDescent="0.3">
      <c r="B122" s="96" t="s">
        <v>340</v>
      </c>
      <c r="C122" s="72" t="str">
        <f>IF(AND($R$1=1,P122=0),"",VLOOKUP(B122,Datenbank!B:C,2,FALSE))</f>
        <v>Olas S5-2</v>
      </c>
      <c r="D122" s="72" t="str">
        <f>IF(AND($R$1=1,P122=0),"",VLOOKUP(B122,Datenbank!B:D,3,FALSE))</f>
        <v>Clean</v>
      </c>
      <c r="E122" s="73">
        <f>VLOOKUP(B122,Datenbank!B:N,10,FALSE)</f>
        <v>4.6999999999999993</v>
      </c>
      <c r="F122" s="74">
        <f>IF($A$1=1,"",VLOOKUP(B122,Datenbank!$B$3:$U$1228,8,FALSE))</f>
        <v>106</v>
      </c>
      <c r="G122" s="80" t="s">
        <v>126</v>
      </c>
      <c r="H122" s="97"/>
      <c r="I122" s="98"/>
      <c r="J122" s="99"/>
      <c r="K122" s="98"/>
      <c r="L122" s="99"/>
      <c r="M122" s="98"/>
      <c r="N122" s="99"/>
      <c r="O122" s="100"/>
      <c r="P122" s="92">
        <f t="shared" si="2"/>
        <v>0</v>
      </c>
      <c r="Q122" s="79">
        <f>IF($A$1=1,"",IF(AND(Datenbank!J115=1,VOLUMES!G122="YES",SUM(H122:O122)&gt;0),SUM(H122:O122)*F122+4.5,SUM(H122:O122)*F122))</f>
        <v>0</v>
      </c>
    </row>
    <row r="123" spans="2:17" ht="18.75" x14ac:dyDescent="0.3">
      <c r="B123" s="96" t="s">
        <v>341</v>
      </c>
      <c r="C123" s="72" t="str">
        <f>IF(AND($R$1=1,P123=0),"",VLOOKUP(B123,Datenbank!B:C,2,FALSE))</f>
        <v>Olas S5-2</v>
      </c>
      <c r="D123" s="72" t="str">
        <f>IF(AND($R$1=1,P123=0),"",VLOOKUP(B123,Datenbank!B:D,3,FALSE))</f>
        <v>T-Nuts</v>
      </c>
      <c r="E123" s="73">
        <f>VLOOKUP(B123,Datenbank!B:N,10,FALSE)</f>
        <v>4.6999999999999993</v>
      </c>
      <c r="F123" s="74">
        <f>IF($A$1=1,"",VLOOKUP(B123,Datenbank!$B$3:$U$1228,8,FALSE))</f>
        <v>115</v>
      </c>
      <c r="G123" s="80" t="s">
        <v>126</v>
      </c>
      <c r="H123" s="97"/>
      <c r="I123" s="98"/>
      <c r="J123" s="99"/>
      <c r="K123" s="98"/>
      <c r="L123" s="99"/>
      <c r="M123" s="98"/>
      <c r="N123" s="99"/>
      <c r="O123" s="100"/>
      <c r="P123" s="92">
        <f t="shared" si="2"/>
        <v>0</v>
      </c>
      <c r="Q123" s="79">
        <f>IF($A$1=1,"",IF(AND(Datenbank!J116=1,VOLUMES!G123="YES",SUM(H123:O123)&gt;0),SUM(H123:O123)*F123+4.5,SUM(H123:O123)*F123))</f>
        <v>0</v>
      </c>
    </row>
    <row r="124" spans="2:17" ht="18.75" x14ac:dyDescent="0.3">
      <c r="B124" s="96" t="s">
        <v>342</v>
      </c>
      <c r="C124" s="72" t="str">
        <f>IF(AND($R$1=1,P124=0),"",VLOOKUP(B124,Datenbank!B:C,2,FALSE))</f>
        <v>Olas S5-3</v>
      </c>
      <c r="D124" s="72" t="str">
        <f>IF(AND($R$1=1,P124=0),"",VLOOKUP(B124,Datenbank!B:D,3,FALSE))</f>
        <v>Clean</v>
      </c>
      <c r="E124" s="73">
        <f>VLOOKUP(B124,Datenbank!B:N,10,FALSE)</f>
        <v>10.299999999999999</v>
      </c>
      <c r="F124" s="74">
        <f>IF($A$1=1,"",VLOOKUP(B124,Datenbank!$B$3:$U$1228,8,FALSE))</f>
        <v>218</v>
      </c>
      <c r="G124" s="75" t="s">
        <v>125</v>
      </c>
      <c r="H124" s="97"/>
      <c r="I124" s="98"/>
      <c r="J124" s="99"/>
      <c r="K124" s="98"/>
      <c r="L124" s="99"/>
      <c r="M124" s="98"/>
      <c r="N124" s="99"/>
      <c r="O124" s="100"/>
      <c r="P124" s="92">
        <f t="shared" ref="P124:P187" si="3">SUM(H124:O124)*E124</f>
        <v>0</v>
      </c>
      <c r="Q124" s="79">
        <f>IF($A$1=1,"",IF(AND(Datenbank!J117=1,VOLUMES!G124="YES",SUM(H124:O124)&gt;0),SUM(H124:O124)*F124+4.5,SUM(H124:O124)*F124))</f>
        <v>0</v>
      </c>
    </row>
    <row r="125" spans="2:17" ht="18.75" x14ac:dyDescent="0.3">
      <c r="B125" s="96" t="s">
        <v>343</v>
      </c>
      <c r="C125" s="72" t="str">
        <f>IF(AND($R$1=1,P125=0),"",VLOOKUP(B125,Datenbank!B:C,2,FALSE))</f>
        <v>Olas S5-3</v>
      </c>
      <c r="D125" s="72" t="str">
        <f>IF(AND($R$1=1,P125=0),"",VLOOKUP(B125,Datenbank!B:D,3,FALSE))</f>
        <v>T-Nuts</v>
      </c>
      <c r="E125" s="73">
        <f>VLOOKUP(B125,Datenbank!B:N,10,FALSE)</f>
        <v>10.299999999999999</v>
      </c>
      <c r="F125" s="74">
        <f>IF($A$1=1,"",VLOOKUP(B125,Datenbank!$B$3:$U$1228,8,FALSE))</f>
        <v>269</v>
      </c>
      <c r="G125" s="75" t="s">
        <v>125</v>
      </c>
      <c r="H125" s="97"/>
      <c r="I125" s="98"/>
      <c r="J125" s="99"/>
      <c r="K125" s="98"/>
      <c r="L125" s="99"/>
      <c r="M125" s="98"/>
      <c r="N125" s="99"/>
      <c r="O125" s="100"/>
      <c r="P125" s="92">
        <f t="shared" si="3"/>
        <v>0</v>
      </c>
      <c r="Q125" s="79">
        <f>IF($A$1=1,"",IF(AND(Datenbank!J118=1,VOLUMES!G125="YES",SUM(H125:O125)&gt;0),SUM(H125:O125)*F125+4.5,SUM(H125:O125)*F125))</f>
        <v>0</v>
      </c>
    </row>
    <row r="126" spans="2:17" ht="18.75" x14ac:dyDescent="0.3">
      <c r="B126" s="96" t="s">
        <v>344</v>
      </c>
      <c r="C126" s="72" t="str">
        <f>IF(AND($R$1=1,P126=0),"",VLOOKUP(B126,Datenbank!B:C,2,FALSE))</f>
        <v>Olas S5-4</v>
      </c>
      <c r="D126" s="72" t="str">
        <f>IF(AND($R$1=1,P126=0),"",VLOOKUP(B126,Datenbank!B:D,3,FALSE))</f>
        <v>Clean</v>
      </c>
      <c r="E126" s="73">
        <f>VLOOKUP(B126,Datenbank!B:N,10,FALSE)</f>
        <v>10.299999999999999</v>
      </c>
      <c r="F126" s="74">
        <f>IF($A$1=1,"",VLOOKUP(B126,Datenbank!$B$3:$U$1228,8,FALSE))</f>
        <v>218</v>
      </c>
      <c r="G126" s="75" t="s">
        <v>125</v>
      </c>
      <c r="H126" s="97"/>
      <c r="I126" s="98"/>
      <c r="J126" s="99"/>
      <c r="K126" s="98"/>
      <c r="L126" s="99"/>
      <c r="M126" s="98"/>
      <c r="N126" s="99"/>
      <c r="O126" s="100"/>
      <c r="P126" s="92">
        <f t="shared" si="3"/>
        <v>0</v>
      </c>
      <c r="Q126" s="79">
        <f>IF($A$1=1,"",IF(AND(Datenbank!J119=1,VOLUMES!G126="YES",SUM(H126:O126)&gt;0),SUM(H126:O126)*F126+4.5,SUM(H126:O126)*F126))</f>
        <v>0</v>
      </c>
    </row>
    <row r="127" spans="2:17" ht="18.75" x14ac:dyDescent="0.3">
      <c r="B127" s="96" t="s">
        <v>345</v>
      </c>
      <c r="C127" s="72" t="str">
        <f>IF(AND($R$1=1,P127=0),"",VLOOKUP(B127,Datenbank!B:C,2,FALSE))</f>
        <v>Olas S5-4</v>
      </c>
      <c r="D127" s="72" t="str">
        <f>IF(AND($R$1=1,P127=0),"",VLOOKUP(B127,Datenbank!B:D,3,FALSE))</f>
        <v>T-Nuts</v>
      </c>
      <c r="E127" s="73">
        <f>VLOOKUP(B127,Datenbank!B:N,10,FALSE)</f>
        <v>10.299999999999999</v>
      </c>
      <c r="F127" s="74">
        <f>IF($A$1=1,"",VLOOKUP(B127,Datenbank!$B$3:$U$1228,8,FALSE))</f>
        <v>269</v>
      </c>
      <c r="G127" s="75" t="s">
        <v>125</v>
      </c>
      <c r="H127" s="97"/>
      <c r="I127" s="98"/>
      <c r="J127" s="99"/>
      <c r="K127" s="98"/>
      <c r="L127" s="99"/>
      <c r="M127" s="98"/>
      <c r="N127" s="99"/>
      <c r="O127" s="100"/>
      <c r="P127" s="92">
        <f t="shared" si="3"/>
        <v>0</v>
      </c>
      <c r="Q127" s="79">
        <f>IF($A$1=1,"",IF(AND(Datenbank!J120=1,VOLUMES!G127="YES",SUM(H127:O127)&gt;0),SUM(H127:O127)*F127+4.5,SUM(H127:O127)*F127))</f>
        <v>0</v>
      </c>
    </row>
    <row r="128" spans="2:17" ht="18.75" x14ac:dyDescent="0.3">
      <c r="B128" s="96" t="s">
        <v>346</v>
      </c>
      <c r="C128" s="72" t="str">
        <f>IF(AND($R$1=1,P128=0),"",VLOOKUP(B128,Datenbank!B:C,2,FALSE))</f>
        <v>Olas S5-5</v>
      </c>
      <c r="D128" s="72" t="str">
        <f>IF(AND($R$1=1,P128=0),"",VLOOKUP(B128,Datenbank!B:D,3,FALSE))</f>
        <v>Clean</v>
      </c>
      <c r="E128" s="73">
        <f>VLOOKUP(B128,Datenbank!B:N,10,FALSE)</f>
        <v>18.400000000000002</v>
      </c>
      <c r="F128" s="74">
        <f>IF($A$1=1,"",VLOOKUP(B128,Datenbank!$B$3:$U$1228,8,FALSE))</f>
        <v>360</v>
      </c>
      <c r="G128" s="75" t="s">
        <v>125</v>
      </c>
      <c r="H128" s="97"/>
      <c r="I128" s="98"/>
      <c r="J128" s="99"/>
      <c r="K128" s="98"/>
      <c r="L128" s="99"/>
      <c r="M128" s="98"/>
      <c r="N128" s="99"/>
      <c r="O128" s="100"/>
      <c r="P128" s="92">
        <f t="shared" si="3"/>
        <v>0</v>
      </c>
      <c r="Q128" s="79">
        <f>IF($A$1=1,"",IF(AND(Datenbank!J121=1,VOLUMES!G128="YES",SUM(H128:O128)&gt;0),SUM(H128:O128)*F128+4.5,SUM(H128:O128)*F128))</f>
        <v>0</v>
      </c>
    </row>
    <row r="129" spans="2:17" ht="18.75" x14ac:dyDescent="0.3">
      <c r="B129" s="96" t="s">
        <v>347</v>
      </c>
      <c r="C129" s="72" t="str">
        <f>IF(AND($R$1=1,P129=0),"",VLOOKUP(B129,Datenbank!B:C,2,FALSE))</f>
        <v>Olas S5-5</v>
      </c>
      <c r="D129" s="72" t="str">
        <f>IF(AND($R$1=1,P129=0),"",VLOOKUP(B129,Datenbank!B:D,3,FALSE))</f>
        <v>T-Nuts</v>
      </c>
      <c r="E129" s="73">
        <f>VLOOKUP(B129,Datenbank!B:N,10,FALSE)</f>
        <v>18.400000000000002</v>
      </c>
      <c r="F129" s="74">
        <f>IF($A$1=1,"",VLOOKUP(B129,Datenbank!$B$3:$U$1228,8,FALSE))</f>
        <v>393</v>
      </c>
      <c r="G129" s="75" t="s">
        <v>125</v>
      </c>
      <c r="H129" s="97"/>
      <c r="I129" s="98"/>
      <c r="J129" s="99"/>
      <c r="K129" s="98"/>
      <c r="L129" s="99"/>
      <c r="M129" s="98"/>
      <c r="N129" s="99"/>
      <c r="O129" s="100"/>
      <c r="P129" s="92">
        <f t="shared" si="3"/>
        <v>0</v>
      </c>
      <c r="Q129" s="79">
        <f>IF($A$1=1,"",IF(AND(Datenbank!J122=1,VOLUMES!G129="YES",SUM(H129:O129)&gt;0),SUM(H129:O129)*F129+4.5,SUM(H129:O129)*F129))</f>
        <v>0</v>
      </c>
    </row>
    <row r="130" spans="2:17" ht="18.75" x14ac:dyDescent="0.3">
      <c r="B130" s="96" t="s">
        <v>348</v>
      </c>
      <c r="C130" s="72" t="str">
        <f>IF(AND($R$1=1,P130=0),"",VLOOKUP(B130,Datenbank!B:C,2,FALSE))</f>
        <v>Olas S5-6</v>
      </c>
      <c r="D130" s="72" t="str">
        <f>IF(AND($R$1=1,P130=0),"",VLOOKUP(B130,Datenbank!B:D,3,FALSE))</f>
        <v>Clean</v>
      </c>
      <c r="E130" s="73">
        <f>VLOOKUP(B130,Datenbank!B:N,10,FALSE)</f>
        <v>18.400000000000002</v>
      </c>
      <c r="F130" s="74">
        <f>IF($A$1=1,"",VLOOKUP(B130,Datenbank!$B$3:$U$1228,8,FALSE))</f>
        <v>360</v>
      </c>
      <c r="G130" s="75" t="s">
        <v>125</v>
      </c>
      <c r="H130" s="97"/>
      <c r="I130" s="98"/>
      <c r="J130" s="99"/>
      <c r="K130" s="98"/>
      <c r="L130" s="99"/>
      <c r="M130" s="98"/>
      <c r="N130" s="99"/>
      <c r="O130" s="100"/>
      <c r="P130" s="92">
        <f t="shared" si="3"/>
        <v>0</v>
      </c>
      <c r="Q130" s="79">
        <f>IF($A$1=1,"",IF(AND(Datenbank!J123=1,VOLUMES!G130="YES",SUM(H130:O130)&gt;0),SUM(H130:O130)*F130+4.5,SUM(H130:O130)*F130))</f>
        <v>0</v>
      </c>
    </row>
    <row r="131" spans="2:17" ht="18.75" x14ac:dyDescent="0.3">
      <c r="B131" s="96" t="s">
        <v>349</v>
      </c>
      <c r="C131" s="72" t="str">
        <f>IF(AND($R$1=1,P131=0),"",VLOOKUP(B131,Datenbank!B:C,2,FALSE))</f>
        <v>Olas S5-6</v>
      </c>
      <c r="D131" s="72" t="str">
        <f>IF(AND($R$1=1,P131=0),"",VLOOKUP(B131,Datenbank!B:D,3,FALSE))</f>
        <v>T-Nuts</v>
      </c>
      <c r="E131" s="73">
        <f>VLOOKUP(B131,Datenbank!B:N,10,FALSE)</f>
        <v>18.400000000000002</v>
      </c>
      <c r="F131" s="74">
        <f>IF($A$1=1,"",VLOOKUP(B131,Datenbank!$B$3:$U$1228,8,FALSE))</f>
        <v>393</v>
      </c>
      <c r="G131" s="75" t="s">
        <v>125</v>
      </c>
      <c r="H131" s="97"/>
      <c r="I131" s="98"/>
      <c r="J131" s="99"/>
      <c r="K131" s="98"/>
      <c r="L131" s="99"/>
      <c r="M131" s="98"/>
      <c r="N131" s="99"/>
      <c r="O131" s="100"/>
      <c r="P131" s="92">
        <f t="shared" si="3"/>
        <v>0</v>
      </c>
      <c r="Q131" s="79">
        <f>IF($A$1=1,"",IF(AND(Datenbank!J124=1,VOLUMES!G131="YES",SUM(H131:O131)&gt;0),SUM(H131:O131)*F131+4.5,SUM(H131:O131)*F131))</f>
        <v>0</v>
      </c>
    </row>
    <row r="132" spans="2:17" ht="18.75" x14ac:dyDescent="0.3">
      <c r="B132" s="96" t="s">
        <v>350</v>
      </c>
      <c r="C132" s="72" t="str">
        <f>IF(AND($R$1=1,P132=0),"",VLOOKUP(B132,Datenbank!B:C,2,FALSE))</f>
        <v>Olas S5-7</v>
      </c>
      <c r="D132" s="72" t="str">
        <f>IF(AND($R$1=1,P132=0),"",VLOOKUP(B132,Datenbank!B:D,3,FALSE))</f>
        <v>Clean</v>
      </c>
      <c r="E132" s="73">
        <f>VLOOKUP(B132,Datenbank!B:N,10,FALSE)</f>
        <v>28.6</v>
      </c>
      <c r="F132" s="74">
        <f>IF($A$1=1,"",VLOOKUP(B132,Datenbank!$B$3:$U$1228,8,FALSE))</f>
        <v>605</v>
      </c>
      <c r="G132" s="75" t="s">
        <v>125</v>
      </c>
      <c r="H132" s="97"/>
      <c r="I132" s="98"/>
      <c r="J132" s="99"/>
      <c r="K132" s="98"/>
      <c r="L132" s="99"/>
      <c r="M132" s="98"/>
      <c r="N132" s="99"/>
      <c r="O132" s="100"/>
      <c r="P132" s="92">
        <f t="shared" si="3"/>
        <v>0</v>
      </c>
      <c r="Q132" s="79">
        <f>IF($A$1=1,"",IF(AND(Datenbank!J125=1,VOLUMES!G132="YES",SUM(H132:O132)&gt;0),SUM(H132:O132)*F132+4.5,SUM(H132:O132)*F132))</f>
        <v>0</v>
      </c>
    </row>
    <row r="133" spans="2:17" ht="18.75" x14ac:dyDescent="0.3">
      <c r="B133" s="96" t="s">
        <v>351</v>
      </c>
      <c r="C133" s="72" t="str">
        <f>IF(AND($R$1=1,P133=0),"",VLOOKUP(B133,Datenbank!B:C,2,FALSE))</f>
        <v>Olas S5-7</v>
      </c>
      <c r="D133" s="72" t="str">
        <f>IF(AND($R$1=1,P133=0),"",VLOOKUP(B133,Datenbank!B:D,3,FALSE))</f>
        <v>T-Nuts</v>
      </c>
      <c r="E133" s="73">
        <f>VLOOKUP(B133,Datenbank!B:N,10,FALSE)</f>
        <v>28.6</v>
      </c>
      <c r="F133" s="74">
        <f>IF($A$1=1,"",VLOOKUP(B133,Datenbank!$B$3:$U$1228,8,FALSE))</f>
        <v>654</v>
      </c>
      <c r="G133" s="75" t="s">
        <v>125</v>
      </c>
      <c r="H133" s="97"/>
      <c r="I133" s="98"/>
      <c r="J133" s="99"/>
      <c r="K133" s="98"/>
      <c r="L133" s="99"/>
      <c r="M133" s="98"/>
      <c r="N133" s="99"/>
      <c r="O133" s="100"/>
      <c r="P133" s="92">
        <f t="shared" si="3"/>
        <v>0</v>
      </c>
      <c r="Q133" s="79">
        <f>IF($A$1=1,"",IF(AND(Datenbank!J126=1,VOLUMES!G133="YES",SUM(H133:O133)&gt;0),SUM(H133:O133)*F133+4.5,SUM(H133:O133)*F133))</f>
        <v>0</v>
      </c>
    </row>
    <row r="134" spans="2:17" ht="18.75" x14ac:dyDescent="0.3">
      <c r="B134" s="96" t="s">
        <v>352</v>
      </c>
      <c r="C134" s="72" t="str">
        <f>IF(AND($R$1=1,P134=0),"",VLOOKUP(B134,Datenbank!B:C,2,FALSE))</f>
        <v>Olas S5-8</v>
      </c>
      <c r="D134" s="72" t="str">
        <f>IF(AND($R$1=1,P134=0),"",VLOOKUP(B134,Datenbank!B:D,3,FALSE))</f>
        <v>Clean</v>
      </c>
      <c r="E134" s="73">
        <f>VLOOKUP(B134,Datenbank!B:N,10,FALSE)</f>
        <v>28.6</v>
      </c>
      <c r="F134" s="74">
        <f>IF($A$1=1,"",VLOOKUP(B134,Datenbank!$B$3:$U$1228,8,FALSE))</f>
        <v>605</v>
      </c>
      <c r="G134" s="75" t="s">
        <v>125</v>
      </c>
      <c r="H134" s="97"/>
      <c r="I134" s="98"/>
      <c r="J134" s="99"/>
      <c r="K134" s="98"/>
      <c r="L134" s="99"/>
      <c r="M134" s="98"/>
      <c r="N134" s="99"/>
      <c r="O134" s="100"/>
      <c r="P134" s="92">
        <f t="shared" si="3"/>
        <v>0</v>
      </c>
      <c r="Q134" s="79">
        <f>IF($A$1=1,"",IF(AND(Datenbank!J127=1,VOLUMES!G134="YES",SUM(H134:O134)&gt;0),SUM(H134:O134)*F134+4.5,SUM(H134:O134)*F134))</f>
        <v>0</v>
      </c>
    </row>
    <row r="135" spans="2:17" ht="18.75" x14ac:dyDescent="0.3">
      <c r="B135" s="96" t="s">
        <v>353</v>
      </c>
      <c r="C135" s="72" t="str">
        <f>IF(AND($R$1=1,P135=0),"",VLOOKUP(B135,Datenbank!B:C,2,FALSE))</f>
        <v>Olas S5-8</v>
      </c>
      <c r="D135" s="72" t="str">
        <f>IF(AND($R$1=1,P135=0),"",VLOOKUP(B135,Datenbank!B:D,3,FALSE))</f>
        <v>T-Nuts</v>
      </c>
      <c r="E135" s="73">
        <f>VLOOKUP(B135,Datenbank!B:N,10,FALSE)</f>
        <v>28.6</v>
      </c>
      <c r="F135" s="74">
        <f>IF($A$1=1,"",VLOOKUP(B135,Datenbank!$B$3:$U$1228,8,FALSE))</f>
        <v>654</v>
      </c>
      <c r="G135" s="75" t="s">
        <v>125</v>
      </c>
      <c r="H135" s="97"/>
      <c r="I135" s="98"/>
      <c r="J135" s="99"/>
      <c r="K135" s="98"/>
      <c r="L135" s="99"/>
      <c r="M135" s="98"/>
      <c r="N135" s="99"/>
      <c r="O135" s="100"/>
      <c r="P135" s="92">
        <f t="shared" si="3"/>
        <v>0</v>
      </c>
      <c r="Q135" s="79">
        <f>IF($A$1=1,"",IF(AND(Datenbank!J128=1,VOLUMES!G135="YES",SUM(H135:O135)&gt;0),SUM(H135:O135)*F135+4.5,SUM(H135:O135)*F135))</f>
        <v>0</v>
      </c>
    </row>
    <row r="136" spans="2:17" ht="18.75" x14ac:dyDescent="0.3">
      <c r="B136" s="96" t="s">
        <v>354</v>
      </c>
      <c r="C136" s="72" t="str">
        <f>IF(AND($R$1=1,P136=0),"",VLOOKUP(B136,Datenbank!B:C,2,FALSE))</f>
        <v>Montserrat S6-1</v>
      </c>
      <c r="D136" s="72" t="str">
        <f>IF(AND($R$1=1,P136=0),"",VLOOKUP(B136,Datenbank!B:D,3,FALSE))</f>
        <v>Clean</v>
      </c>
      <c r="E136" s="73">
        <f>VLOOKUP(B136,Datenbank!B:N,10,FALSE)</f>
        <v>3.3000000000000003</v>
      </c>
      <c r="F136" s="74">
        <f>IF($A$1=1,"",VLOOKUP(B136,Datenbank!$B$3:$U$1228,8,FALSE))</f>
        <v>87</v>
      </c>
      <c r="G136" s="80" t="s">
        <v>126</v>
      </c>
      <c r="H136" s="97"/>
      <c r="I136" s="98"/>
      <c r="J136" s="99"/>
      <c r="K136" s="98"/>
      <c r="L136" s="99"/>
      <c r="M136" s="98"/>
      <c r="N136" s="99"/>
      <c r="O136" s="100"/>
      <c r="P136" s="92">
        <f t="shared" si="3"/>
        <v>0</v>
      </c>
      <c r="Q136" s="79">
        <f>IF($A$1=1,"",IF(AND(Datenbank!J129=1,VOLUMES!G136="YES",SUM(H136:O136)&gt;0),SUM(H136:O136)*F136+4.5,SUM(H136:O136)*F136))</f>
        <v>0</v>
      </c>
    </row>
    <row r="137" spans="2:17" ht="18.75" x14ac:dyDescent="0.3">
      <c r="B137" s="96" t="s">
        <v>355</v>
      </c>
      <c r="C137" s="72" t="str">
        <f>IF(AND($R$1=1,P137=0),"",VLOOKUP(B137,Datenbank!B:C,2,FALSE))</f>
        <v>Montserrat S6-1</v>
      </c>
      <c r="D137" s="72" t="str">
        <f>IF(AND($R$1=1,P137=0),"",VLOOKUP(B137,Datenbank!B:D,3,FALSE))</f>
        <v>T-Nuts</v>
      </c>
      <c r="E137" s="73">
        <f>VLOOKUP(B137,Datenbank!B:N,10,FALSE)</f>
        <v>3.3000000000000003</v>
      </c>
      <c r="F137" s="74">
        <f>IF($A$1=1,"",VLOOKUP(B137,Datenbank!$B$3:$U$1228,8,FALSE))</f>
        <v>92</v>
      </c>
      <c r="G137" s="80" t="s">
        <v>126</v>
      </c>
      <c r="H137" s="97"/>
      <c r="I137" s="98"/>
      <c r="J137" s="99"/>
      <c r="K137" s="98"/>
      <c r="L137" s="99"/>
      <c r="M137" s="98"/>
      <c r="N137" s="99"/>
      <c r="O137" s="100"/>
      <c r="P137" s="92">
        <f t="shared" si="3"/>
        <v>0</v>
      </c>
      <c r="Q137" s="79">
        <f>IF($A$1=1,"",IF(AND(Datenbank!J130=1,VOLUMES!G137="YES",SUM(H137:O137)&gt;0),SUM(H137:O137)*F137+4.5,SUM(H137:O137)*F137))</f>
        <v>0</v>
      </c>
    </row>
    <row r="138" spans="2:17" ht="18.75" x14ac:dyDescent="0.3">
      <c r="B138" s="96" t="s">
        <v>356</v>
      </c>
      <c r="C138" s="72" t="str">
        <f>IF(AND($R$1=1,P138=0),"",VLOOKUP(B138,Datenbank!B:C,2,FALSE))</f>
        <v>Montserrat S6-2</v>
      </c>
      <c r="D138" s="72" t="str">
        <f>IF(AND($R$1=1,P138=0),"",VLOOKUP(B138,Datenbank!B:D,3,FALSE))</f>
        <v>Clean</v>
      </c>
      <c r="E138" s="73">
        <f>VLOOKUP(B138,Datenbank!B:N,10,FALSE)</f>
        <v>3.3000000000000003</v>
      </c>
      <c r="F138" s="74">
        <f>IF($A$1=1,"",VLOOKUP(B138,Datenbank!$B$3:$U$1228,8,FALSE))</f>
        <v>87</v>
      </c>
      <c r="G138" s="80" t="s">
        <v>126</v>
      </c>
      <c r="H138" s="97"/>
      <c r="I138" s="98"/>
      <c r="J138" s="99"/>
      <c r="K138" s="98"/>
      <c r="L138" s="99"/>
      <c r="M138" s="98"/>
      <c r="N138" s="99"/>
      <c r="O138" s="100"/>
      <c r="P138" s="92">
        <f t="shared" si="3"/>
        <v>0</v>
      </c>
      <c r="Q138" s="79">
        <f>IF($A$1=1,"",IF(AND(Datenbank!J131=1,VOLUMES!G138="YES",SUM(H138:O138)&gt;0),SUM(H138:O138)*F138+4.5,SUM(H138:O138)*F138))</f>
        <v>0</v>
      </c>
    </row>
    <row r="139" spans="2:17" ht="18.75" x14ac:dyDescent="0.3">
      <c r="B139" s="96" t="s">
        <v>357</v>
      </c>
      <c r="C139" s="72" t="str">
        <f>IF(AND($R$1=1,P139=0),"",VLOOKUP(B139,Datenbank!B:C,2,FALSE))</f>
        <v>Montserrat S6-2</v>
      </c>
      <c r="D139" s="72" t="str">
        <f>IF(AND($R$1=1,P139=0),"",VLOOKUP(B139,Datenbank!B:D,3,FALSE))</f>
        <v>T-Nuts</v>
      </c>
      <c r="E139" s="73">
        <f>VLOOKUP(B139,Datenbank!B:N,10,FALSE)</f>
        <v>3.3</v>
      </c>
      <c r="F139" s="74">
        <f>IF($A$1=1,"",VLOOKUP(B139,Datenbank!$B$3:$U$1228,8,FALSE))</f>
        <v>92</v>
      </c>
      <c r="G139" s="80" t="s">
        <v>126</v>
      </c>
      <c r="H139" s="97"/>
      <c r="I139" s="98"/>
      <c r="J139" s="99"/>
      <c r="K139" s="98"/>
      <c r="L139" s="99"/>
      <c r="M139" s="98"/>
      <c r="N139" s="99"/>
      <c r="O139" s="100"/>
      <c r="P139" s="92">
        <f t="shared" si="3"/>
        <v>0</v>
      </c>
      <c r="Q139" s="79">
        <f>IF($A$1=1,"",IF(AND(Datenbank!J132=1,VOLUMES!G139="YES",SUM(H139:O139)&gt;0),SUM(H139:O139)*F139+4.5,SUM(H139:O139)*F139))</f>
        <v>0</v>
      </c>
    </row>
    <row r="140" spans="2:17" ht="18.75" x14ac:dyDescent="0.3">
      <c r="B140" s="96" t="s">
        <v>358</v>
      </c>
      <c r="C140" s="72" t="str">
        <f>IF(AND($R$1=1,P140=0),"",VLOOKUP(B140,Datenbank!B:C,2,FALSE))</f>
        <v>Montserrat S6-3</v>
      </c>
      <c r="D140" s="72" t="str">
        <f>IF(AND($R$1=1,P140=0),"",VLOOKUP(B140,Datenbank!B:D,3,FALSE))</f>
        <v>Clean</v>
      </c>
      <c r="E140" s="73">
        <f>VLOOKUP(B140,Datenbank!B:N,10,FALSE)</f>
        <v>9.2999999999999989</v>
      </c>
      <c r="F140" s="74">
        <f>IF($A$1=1,"",VLOOKUP(B140,Datenbank!$B$3:$U$1228,8,FALSE))</f>
        <v>203</v>
      </c>
      <c r="G140" s="75" t="s">
        <v>125</v>
      </c>
      <c r="H140" s="97"/>
      <c r="I140" s="98"/>
      <c r="J140" s="99"/>
      <c r="K140" s="98"/>
      <c r="L140" s="99"/>
      <c r="M140" s="98"/>
      <c r="N140" s="99"/>
      <c r="O140" s="100"/>
      <c r="P140" s="92">
        <f t="shared" si="3"/>
        <v>0</v>
      </c>
      <c r="Q140" s="79">
        <f>IF($A$1=1,"",IF(AND(Datenbank!J133=1,VOLUMES!G140="YES",SUM(H140:O140)&gt;0),SUM(H140:O140)*F140+4.5,SUM(H140:O140)*F140))</f>
        <v>0</v>
      </c>
    </row>
    <row r="141" spans="2:17" ht="18.75" x14ac:dyDescent="0.3">
      <c r="B141" s="96" t="s">
        <v>359</v>
      </c>
      <c r="C141" s="72" t="str">
        <f>IF(AND($R$1=1,P141=0),"",VLOOKUP(B141,Datenbank!B:C,2,FALSE))</f>
        <v>Montserrat S6-3</v>
      </c>
      <c r="D141" s="72" t="str">
        <f>IF(AND($R$1=1,P141=0),"",VLOOKUP(B141,Datenbank!B:D,3,FALSE))</f>
        <v>T-Nuts</v>
      </c>
      <c r="E141" s="73">
        <f>VLOOKUP(B141,Datenbank!B:N,10,FALSE)</f>
        <v>9.2999999999999989</v>
      </c>
      <c r="F141" s="74">
        <f>IF($A$1=1,"",VLOOKUP(B141,Datenbank!$B$3:$U$1228,8,FALSE))</f>
        <v>225</v>
      </c>
      <c r="G141" s="75" t="s">
        <v>125</v>
      </c>
      <c r="H141" s="97"/>
      <c r="I141" s="98"/>
      <c r="J141" s="99"/>
      <c r="K141" s="98"/>
      <c r="L141" s="99"/>
      <c r="M141" s="98"/>
      <c r="N141" s="99"/>
      <c r="O141" s="100"/>
      <c r="P141" s="92">
        <f t="shared" si="3"/>
        <v>0</v>
      </c>
      <c r="Q141" s="79">
        <f>IF($A$1=1,"",IF(AND(Datenbank!J134=1,VOLUMES!G141="YES",SUM(H141:O141)&gt;0),SUM(H141:O141)*F141+4.5,SUM(H141:O141)*F141))</f>
        <v>0</v>
      </c>
    </row>
    <row r="142" spans="2:17" ht="18.75" x14ac:dyDescent="0.3">
      <c r="B142" s="96" t="s">
        <v>360</v>
      </c>
      <c r="C142" s="72" t="str">
        <f>IF(AND($R$1=1,P142=0),"",VLOOKUP(B142,Datenbank!B:C,2,FALSE))</f>
        <v>Montserrat S6-4</v>
      </c>
      <c r="D142" s="72" t="str">
        <f>IF(AND($R$1=1,P142=0),"",VLOOKUP(B142,Datenbank!B:D,3,FALSE))</f>
        <v>Clean</v>
      </c>
      <c r="E142" s="73">
        <f>VLOOKUP(B142,Datenbank!B:N,10,FALSE)</f>
        <v>9.2999999999999989</v>
      </c>
      <c r="F142" s="74">
        <f>IF($A$1=1,"",VLOOKUP(B142,Datenbank!$B$3:$U$1228,8,FALSE))</f>
        <v>203</v>
      </c>
      <c r="G142" s="75" t="s">
        <v>125</v>
      </c>
      <c r="H142" s="97"/>
      <c r="I142" s="98"/>
      <c r="J142" s="99"/>
      <c r="K142" s="98"/>
      <c r="L142" s="99"/>
      <c r="M142" s="98"/>
      <c r="N142" s="99"/>
      <c r="O142" s="100"/>
      <c r="P142" s="92">
        <f t="shared" si="3"/>
        <v>0</v>
      </c>
      <c r="Q142" s="79">
        <f>IF($A$1=1,"",IF(AND(Datenbank!J135=1,VOLUMES!G142="YES",SUM(H142:O142)&gt;0),SUM(H142:O142)*F142+4.5,SUM(H142:O142)*F142))</f>
        <v>0</v>
      </c>
    </row>
    <row r="143" spans="2:17" ht="18.75" x14ac:dyDescent="0.3">
      <c r="B143" s="96" t="s">
        <v>361</v>
      </c>
      <c r="C143" s="72" t="str">
        <f>IF(AND($R$1=1,P143=0),"",VLOOKUP(B143,Datenbank!B:C,2,FALSE))</f>
        <v>Montserrat S6-4</v>
      </c>
      <c r="D143" s="72" t="str">
        <f>IF(AND($R$1=1,P143=0),"",VLOOKUP(B143,Datenbank!B:D,3,FALSE))</f>
        <v>T-Nuts</v>
      </c>
      <c r="E143" s="73">
        <f>VLOOKUP(B143,Datenbank!B:N,10,FALSE)</f>
        <v>9.3000000000000007</v>
      </c>
      <c r="F143" s="74">
        <f>IF($A$1=1,"",VLOOKUP(B143,Datenbank!$B$3:$U$1228,8,FALSE))</f>
        <v>225</v>
      </c>
      <c r="G143" s="75" t="s">
        <v>125</v>
      </c>
      <c r="H143" s="97"/>
      <c r="I143" s="98"/>
      <c r="J143" s="99"/>
      <c r="K143" s="98"/>
      <c r="L143" s="99"/>
      <c r="M143" s="98"/>
      <c r="N143" s="99"/>
      <c r="O143" s="100"/>
      <c r="P143" s="92">
        <f t="shared" si="3"/>
        <v>0</v>
      </c>
      <c r="Q143" s="79">
        <f>IF($A$1=1,"",IF(AND(Datenbank!J136=1,VOLUMES!G143="YES",SUM(H143:O143)&gt;0),SUM(H143:O143)*F143+4.5,SUM(H143:O143)*F143))</f>
        <v>0</v>
      </c>
    </row>
    <row r="144" spans="2:17" ht="18.75" x14ac:dyDescent="0.3">
      <c r="B144" s="96" t="s">
        <v>362</v>
      </c>
      <c r="C144" s="72" t="str">
        <f>IF(AND($R$1=1,P144=0),"",VLOOKUP(B144,Datenbank!B:C,2,FALSE))</f>
        <v>Montserrat S6-5</v>
      </c>
      <c r="D144" s="72" t="str">
        <f>IF(AND($R$1=1,P144=0),"",VLOOKUP(B144,Datenbank!B:D,3,FALSE))</f>
        <v>Clean</v>
      </c>
      <c r="E144" s="73">
        <f>VLOOKUP(B144,Datenbank!B:N,10,FALSE)</f>
        <v>17.100000000000001</v>
      </c>
      <c r="F144" s="74">
        <f>IF($A$1=1,"",VLOOKUP(B144,Datenbank!$B$3:$U$1228,8,FALSE))</f>
        <v>348</v>
      </c>
      <c r="G144" s="75" t="s">
        <v>125</v>
      </c>
      <c r="H144" s="97"/>
      <c r="I144" s="98"/>
      <c r="J144" s="99"/>
      <c r="K144" s="98"/>
      <c r="L144" s="99"/>
      <c r="M144" s="98"/>
      <c r="N144" s="99"/>
      <c r="O144" s="100"/>
      <c r="P144" s="92">
        <f t="shared" si="3"/>
        <v>0</v>
      </c>
      <c r="Q144" s="79">
        <f>IF($A$1=1,"",IF(AND(Datenbank!J137=1,VOLUMES!G144="YES",SUM(H144:O144)&gt;0),SUM(H144:O144)*F144+4.5,SUM(H144:O144)*F144))</f>
        <v>0</v>
      </c>
    </row>
    <row r="145" spans="2:17" ht="18.75" x14ac:dyDescent="0.3">
      <c r="B145" s="96" t="s">
        <v>363</v>
      </c>
      <c r="C145" s="72" t="str">
        <f>IF(AND($R$1=1,P145=0),"",VLOOKUP(B145,Datenbank!B:C,2,FALSE))</f>
        <v>Montserrat S6-5</v>
      </c>
      <c r="D145" s="72" t="str">
        <f>IF(AND($R$1=1,P145=0),"",VLOOKUP(B145,Datenbank!B:D,3,FALSE))</f>
        <v>T-Nuts</v>
      </c>
      <c r="E145" s="73">
        <f>VLOOKUP(B145,Datenbank!B:N,10,FALSE)</f>
        <v>17.100000000000001</v>
      </c>
      <c r="F145" s="74">
        <f>IF($A$1=1,"",VLOOKUP(B145,Datenbank!$B$3:$U$1228,8,FALSE))</f>
        <v>376</v>
      </c>
      <c r="G145" s="75" t="s">
        <v>125</v>
      </c>
      <c r="H145" s="97"/>
      <c r="I145" s="98"/>
      <c r="J145" s="99"/>
      <c r="K145" s="98"/>
      <c r="L145" s="99"/>
      <c r="M145" s="98"/>
      <c r="N145" s="99"/>
      <c r="O145" s="100"/>
      <c r="P145" s="92">
        <f t="shared" si="3"/>
        <v>0</v>
      </c>
      <c r="Q145" s="79">
        <f>IF($A$1=1,"",IF(AND(Datenbank!J138=1,VOLUMES!G145="YES",SUM(H145:O145)&gt;0),SUM(H145:O145)*F145+4.5,SUM(H145:O145)*F145))</f>
        <v>0</v>
      </c>
    </row>
    <row r="146" spans="2:17" ht="18.75" x14ac:dyDescent="0.3">
      <c r="B146" s="96" t="s">
        <v>364</v>
      </c>
      <c r="C146" s="72" t="str">
        <f>IF(AND($R$1=1,P146=0),"",VLOOKUP(B146,Datenbank!B:C,2,FALSE))</f>
        <v>Montserrat S6-6</v>
      </c>
      <c r="D146" s="72" t="str">
        <f>IF(AND($R$1=1,P146=0),"",VLOOKUP(B146,Datenbank!B:D,3,FALSE))</f>
        <v>Clean</v>
      </c>
      <c r="E146" s="73">
        <f>VLOOKUP(B146,Datenbank!B:N,10,FALSE)</f>
        <v>17.100000000000001</v>
      </c>
      <c r="F146" s="74">
        <f>IF($A$1=1,"",VLOOKUP(B146,Datenbank!$B$3:$U$1228,8,FALSE))</f>
        <v>348</v>
      </c>
      <c r="G146" s="75" t="s">
        <v>125</v>
      </c>
      <c r="H146" s="97"/>
      <c r="I146" s="98"/>
      <c r="J146" s="99"/>
      <c r="K146" s="98"/>
      <c r="L146" s="99"/>
      <c r="M146" s="98"/>
      <c r="N146" s="99"/>
      <c r="O146" s="100"/>
      <c r="P146" s="92">
        <f t="shared" si="3"/>
        <v>0</v>
      </c>
      <c r="Q146" s="79">
        <f>IF($A$1=1,"",IF(AND(Datenbank!J139=1,VOLUMES!G146="YES",SUM(H146:O146)&gt;0),SUM(H146:O146)*F146+4.5,SUM(H146:O146)*F146))</f>
        <v>0</v>
      </c>
    </row>
    <row r="147" spans="2:17" ht="18.75" x14ac:dyDescent="0.3">
      <c r="B147" s="96" t="s">
        <v>365</v>
      </c>
      <c r="C147" s="72" t="str">
        <f>IF(AND($R$1=1,P147=0),"",VLOOKUP(B147,Datenbank!B:C,2,FALSE))</f>
        <v>Montserrat S6-6</v>
      </c>
      <c r="D147" s="72" t="str">
        <f>IF(AND($R$1=1,P147=0),"",VLOOKUP(B147,Datenbank!B:D,3,FALSE))</f>
        <v>T-Nuts</v>
      </c>
      <c r="E147" s="73">
        <f>VLOOKUP(B147,Datenbank!B:N,10,FALSE)</f>
        <v>17.100000000000001</v>
      </c>
      <c r="F147" s="74">
        <f>IF($A$1=1,"",VLOOKUP(B147,Datenbank!$B$3:$U$1228,8,FALSE))</f>
        <v>376</v>
      </c>
      <c r="G147" s="75" t="s">
        <v>125</v>
      </c>
      <c r="H147" s="97"/>
      <c r="I147" s="98"/>
      <c r="J147" s="99"/>
      <c r="K147" s="98"/>
      <c r="L147" s="99"/>
      <c r="M147" s="98"/>
      <c r="N147" s="99"/>
      <c r="O147" s="100"/>
      <c r="P147" s="92">
        <f t="shared" si="3"/>
        <v>0</v>
      </c>
      <c r="Q147" s="79">
        <f>IF($A$1=1,"",IF(AND(Datenbank!J140=1,VOLUMES!G147="YES",SUM(H147:O147)&gt;0),SUM(H147:O147)*F147+4.5,SUM(H147:O147)*F147))</f>
        <v>0</v>
      </c>
    </row>
    <row r="148" spans="2:17" ht="18.75" x14ac:dyDescent="0.3">
      <c r="B148" s="96" t="s">
        <v>366</v>
      </c>
      <c r="C148" s="72" t="str">
        <f>IF(AND($R$1=1,P148=0),"",VLOOKUP(B148,Datenbank!B:C,2,FALSE))</f>
        <v>Montserrat S6-7</v>
      </c>
      <c r="D148" s="72" t="str">
        <f>IF(AND($R$1=1,P148=0),"",VLOOKUP(B148,Datenbank!B:D,3,FALSE))</f>
        <v>Clean</v>
      </c>
      <c r="E148" s="73">
        <f>VLOOKUP(B148,Datenbank!B:N,10,FALSE)</f>
        <v>23.400000000000002</v>
      </c>
      <c r="F148" s="74">
        <f>IF($A$1=1,"",VLOOKUP(B148,Datenbank!$B$3:$U$1228,8,FALSE))</f>
        <v>487</v>
      </c>
      <c r="G148" s="75" t="s">
        <v>125</v>
      </c>
      <c r="H148" s="97"/>
      <c r="I148" s="98"/>
      <c r="J148" s="99"/>
      <c r="K148" s="98"/>
      <c r="L148" s="99"/>
      <c r="M148" s="98"/>
      <c r="N148" s="99"/>
      <c r="O148" s="100"/>
      <c r="P148" s="92">
        <f t="shared" si="3"/>
        <v>0</v>
      </c>
      <c r="Q148" s="79">
        <f>IF($A$1=1,"",IF(AND(Datenbank!J141=1,VOLUMES!G148="YES",SUM(H148:O148)&gt;0),SUM(H148:O148)*F148+4.5,SUM(H148:O148)*F148))</f>
        <v>0</v>
      </c>
    </row>
    <row r="149" spans="2:17" ht="18.75" x14ac:dyDescent="0.3">
      <c r="B149" s="96" t="s">
        <v>367</v>
      </c>
      <c r="C149" s="72" t="str">
        <f>IF(AND($R$1=1,P149=0),"",VLOOKUP(B149,Datenbank!B:C,2,FALSE))</f>
        <v>Montserrat S6-7</v>
      </c>
      <c r="D149" s="72" t="str">
        <f>IF(AND($R$1=1,P149=0),"",VLOOKUP(B149,Datenbank!B:D,3,FALSE))</f>
        <v>T-Nuts</v>
      </c>
      <c r="E149" s="73">
        <f>VLOOKUP(B149,Datenbank!B:N,10,FALSE)</f>
        <v>23.400000000000002</v>
      </c>
      <c r="F149" s="74">
        <f>IF($A$1=1,"",VLOOKUP(B149,Datenbank!$B$3:$U$1228,8,FALSE))</f>
        <v>529</v>
      </c>
      <c r="G149" s="75" t="s">
        <v>125</v>
      </c>
      <c r="H149" s="97"/>
      <c r="I149" s="98"/>
      <c r="J149" s="99"/>
      <c r="K149" s="98"/>
      <c r="L149" s="99"/>
      <c r="M149" s="98"/>
      <c r="N149" s="99"/>
      <c r="O149" s="100"/>
      <c r="P149" s="92">
        <f t="shared" si="3"/>
        <v>0</v>
      </c>
      <c r="Q149" s="79">
        <f>IF($A$1=1,"",IF(AND(Datenbank!J142=1,VOLUMES!G149="YES",SUM(H149:O149)&gt;0),SUM(H149:O149)*F149+4.5,SUM(H149:O149)*F149))</f>
        <v>0</v>
      </c>
    </row>
    <row r="150" spans="2:17" ht="18.75" x14ac:dyDescent="0.3">
      <c r="B150" s="96" t="s">
        <v>368</v>
      </c>
      <c r="C150" s="72" t="str">
        <f>IF(AND($R$1=1,P150=0),"",VLOOKUP(B150,Datenbank!B:C,2,FALSE))</f>
        <v>Montserrat S6-8</v>
      </c>
      <c r="D150" s="72" t="str">
        <f>IF(AND($R$1=1,P150=0),"",VLOOKUP(B150,Datenbank!B:D,3,FALSE))</f>
        <v>Clean</v>
      </c>
      <c r="E150" s="73">
        <f>VLOOKUP(B150,Datenbank!B:N,10,FALSE)</f>
        <v>23.400000000000002</v>
      </c>
      <c r="F150" s="74">
        <f>IF($A$1=1,"",VLOOKUP(B150,Datenbank!$B$3:$U$1228,8,FALSE))</f>
        <v>487</v>
      </c>
      <c r="G150" s="75" t="s">
        <v>125</v>
      </c>
      <c r="H150" s="97"/>
      <c r="I150" s="98"/>
      <c r="J150" s="99"/>
      <c r="K150" s="98"/>
      <c r="L150" s="99"/>
      <c r="M150" s="98"/>
      <c r="N150" s="99"/>
      <c r="O150" s="100"/>
      <c r="P150" s="92">
        <f t="shared" si="3"/>
        <v>0</v>
      </c>
      <c r="Q150" s="79">
        <f>IF($A$1=1,"",IF(AND(Datenbank!J143=1,VOLUMES!G150="YES",SUM(H150:O150)&gt;0),SUM(H150:O150)*F150+4.5,SUM(H150:O150)*F150))</f>
        <v>0</v>
      </c>
    </row>
    <row r="151" spans="2:17" ht="18.75" x14ac:dyDescent="0.3">
      <c r="B151" s="96" t="s">
        <v>369</v>
      </c>
      <c r="C151" s="72" t="str">
        <f>IF(AND($R$1=1,P151=0),"",VLOOKUP(B151,Datenbank!B:C,2,FALSE))</f>
        <v>Montserrat S6-8</v>
      </c>
      <c r="D151" s="72" t="str">
        <f>IF(AND($R$1=1,P151=0),"",VLOOKUP(B151,Datenbank!B:D,3,FALSE))</f>
        <v>T-Nuts</v>
      </c>
      <c r="E151" s="73">
        <f>VLOOKUP(B151,Datenbank!B:N,10,FALSE)</f>
        <v>23.400000000000002</v>
      </c>
      <c r="F151" s="74">
        <f>IF($A$1=1,"",VLOOKUP(B151,Datenbank!$B$3:$U$1228,8,FALSE))</f>
        <v>529</v>
      </c>
      <c r="G151" s="75" t="s">
        <v>125</v>
      </c>
      <c r="H151" s="97"/>
      <c r="I151" s="98"/>
      <c r="J151" s="99"/>
      <c r="K151" s="98"/>
      <c r="L151" s="99"/>
      <c r="M151" s="98"/>
      <c r="N151" s="99"/>
      <c r="O151" s="100"/>
      <c r="P151" s="92">
        <f t="shared" si="3"/>
        <v>0</v>
      </c>
      <c r="Q151" s="79">
        <f>IF($A$1=1,"",IF(AND(Datenbank!J144=1,VOLUMES!G151="YES",SUM(H151:O151)&gt;0),SUM(H151:O151)*F151+4.5,SUM(H151:O151)*F151))</f>
        <v>0</v>
      </c>
    </row>
    <row r="152" spans="2:17" ht="18.75" x14ac:dyDescent="0.3">
      <c r="B152" s="96" t="s">
        <v>370</v>
      </c>
      <c r="C152" s="72" t="str">
        <f>IF(AND($R$1=1,P152=0),"",VLOOKUP(B152,Datenbank!B:C,2,FALSE))</f>
        <v>Arcoiris S7-1</v>
      </c>
      <c r="D152" s="72" t="str">
        <f>IF(AND($R$1=1,P152=0),"",VLOOKUP(B152,Datenbank!B:D,3,FALSE))</f>
        <v>Clean</v>
      </c>
      <c r="E152" s="73">
        <f>VLOOKUP(B152,Datenbank!B:N,10,FALSE)</f>
        <v>3</v>
      </c>
      <c r="F152" s="74">
        <f>IF($A$1=1,"",VLOOKUP(B152,Datenbank!$B$3:$U$1228,8,FALSE))</f>
        <v>91</v>
      </c>
      <c r="G152" s="80" t="s">
        <v>126</v>
      </c>
      <c r="H152" s="97"/>
      <c r="I152" s="98"/>
      <c r="J152" s="99"/>
      <c r="K152" s="98"/>
      <c r="L152" s="99"/>
      <c r="M152" s="98"/>
      <c r="N152" s="99"/>
      <c r="O152" s="100"/>
      <c r="P152" s="92">
        <f t="shared" si="3"/>
        <v>0</v>
      </c>
      <c r="Q152" s="79">
        <f>IF($A$1=1,"",IF(AND(Datenbank!J145=1,VOLUMES!G152="YES",SUM(H152:O152)&gt;0),SUM(H152:O152)*F152+4.5,SUM(H152:O152)*F152))</f>
        <v>0</v>
      </c>
    </row>
    <row r="153" spans="2:17" ht="18.75" x14ac:dyDescent="0.3">
      <c r="B153" s="96" t="s">
        <v>371</v>
      </c>
      <c r="C153" s="72" t="str">
        <f>IF(AND($R$1=1,P153=0),"",VLOOKUP(B153,Datenbank!B:C,2,FALSE))</f>
        <v>Arcoiris S7-1</v>
      </c>
      <c r="D153" s="72" t="str">
        <f>IF(AND($R$1=1,P153=0),"",VLOOKUP(B153,Datenbank!B:D,3,FALSE))</f>
        <v>T-Nuts</v>
      </c>
      <c r="E153" s="73">
        <f>VLOOKUP(B153,Datenbank!B:N,10,FALSE)</f>
        <v>3</v>
      </c>
      <c r="F153" s="74">
        <f>IF($A$1=1,"",VLOOKUP(B153,Datenbank!$B$3:$U$1228,8,FALSE))</f>
        <v>96</v>
      </c>
      <c r="G153" s="80" t="s">
        <v>126</v>
      </c>
      <c r="H153" s="97"/>
      <c r="I153" s="98"/>
      <c r="J153" s="99"/>
      <c r="K153" s="98"/>
      <c r="L153" s="99"/>
      <c r="M153" s="98"/>
      <c r="N153" s="99"/>
      <c r="O153" s="100"/>
      <c r="P153" s="92">
        <f t="shared" si="3"/>
        <v>0</v>
      </c>
      <c r="Q153" s="79">
        <f>IF($A$1=1,"",IF(AND(Datenbank!J146=1,VOLUMES!G153="YES",SUM(H153:O153)&gt;0),SUM(H153:O153)*F153+4.5,SUM(H153:O153)*F153))</f>
        <v>0</v>
      </c>
    </row>
    <row r="154" spans="2:17" ht="18.75" x14ac:dyDescent="0.3">
      <c r="B154" s="96" t="s">
        <v>372</v>
      </c>
      <c r="C154" s="72" t="str">
        <f>IF(AND($R$1=1,P154=0),"",VLOOKUP(B154,Datenbank!B:C,2,FALSE))</f>
        <v>Arcoiris S7-2</v>
      </c>
      <c r="D154" s="72" t="str">
        <f>IF(AND($R$1=1,P154=0),"",VLOOKUP(B154,Datenbank!B:D,3,FALSE))</f>
        <v>Clean</v>
      </c>
      <c r="E154" s="73">
        <f>VLOOKUP(B154,Datenbank!B:N,10,FALSE)</f>
        <v>3</v>
      </c>
      <c r="F154" s="74">
        <f>IF($A$1=1,"",VLOOKUP(B154,Datenbank!$B$3:$U$1228,8,FALSE))</f>
        <v>91</v>
      </c>
      <c r="G154" s="80" t="s">
        <v>126</v>
      </c>
      <c r="H154" s="97"/>
      <c r="I154" s="98"/>
      <c r="J154" s="99"/>
      <c r="K154" s="98"/>
      <c r="L154" s="99"/>
      <c r="M154" s="98"/>
      <c r="N154" s="99"/>
      <c r="O154" s="100"/>
      <c r="P154" s="92">
        <f t="shared" si="3"/>
        <v>0</v>
      </c>
      <c r="Q154" s="79">
        <f>IF($A$1=1,"",IF(AND(Datenbank!J147=1,VOLUMES!G154="YES",SUM(H154:O154)&gt;0),SUM(H154:O154)*F154+4.5,SUM(H154:O154)*F154))</f>
        <v>0</v>
      </c>
    </row>
    <row r="155" spans="2:17" ht="18.75" x14ac:dyDescent="0.3">
      <c r="B155" s="96" t="s">
        <v>373</v>
      </c>
      <c r="C155" s="72" t="str">
        <f>IF(AND($R$1=1,P155=0),"",VLOOKUP(B155,Datenbank!B:C,2,FALSE))</f>
        <v>Arcoiris S7-2</v>
      </c>
      <c r="D155" s="72" t="str">
        <f>IF(AND($R$1=1,P155=0),"",VLOOKUP(B155,Datenbank!B:D,3,FALSE))</f>
        <v>T-Nuts</v>
      </c>
      <c r="E155" s="73">
        <f>VLOOKUP(B155,Datenbank!B:N,10,FALSE)</f>
        <v>3</v>
      </c>
      <c r="F155" s="74">
        <f>IF($A$1=1,"",VLOOKUP(B155,Datenbank!$B$3:$U$1228,8,FALSE))</f>
        <v>96</v>
      </c>
      <c r="G155" s="80" t="s">
        <v>126</v>
      </c>
      <c r="H155" s="97"/>
      <c r="I155" s="98"/>
      <c r="J155" s="99"/>
      <c r="K155" s="98"/>
      <c r="L155" s="99"/>
      <c r="M155" s="98"/>
      <c r="N155" s="99"/>
      <c r="O155" s="100"/>
      <c r="P155" s="92">
        <f t="shared" si="3"/>
        <v>0</v>
      </c>
      <c r="Q155" s="79">
        <f>IF($A$1=1,"",IF(AND(Datenbank!J148=1,VOLUMES!G155="YES",SUM(H155:O155)&gt;0),SUM(H155:O155)*F155+4.5,SUM(H155:O155)*F155))</f>
        <v>0</v>
      </c>
    </row>
    <row r="156" spans="2:17" ht="18.75" x14ac:dyDescent="0.3">
      <c r="B156" s="96" t="s">
        <v>374</v>
      </c>
      <c r="C156" s="72" t="str">
        <f>IF(AND($R$1=1,P156=0),"",VLOOKUP(B156,Datenbank!B:C,2,FALSE))</f>
        <v>Arcoiris S7-3</v>
      </c>
      <c r="D156" s="72" t="str">
        <f>IF(AND($R$1=1,P156=0),"",VLOOKUP(B156,Datenbank!B:D,3,FALSE))</f>
        <v>Clean</v>
      </c>
      <c r="E156" s="73">
        <f>VLOOKUP(B156,Datenbank!B:N,10,FALSE)</f>
        <v>6.8</v>
      </c>
      <c r="F156" s="74">
        <f>IF($A$1=1,"",VLOOKUP(B156,Datenbank!$B$3:$U$1228,8,FALSE))</f>
        <v>170</v>
      </c>
      <c r="G156" s="75" t="s">
        <v>125</v>
      </c>
      <c r="H156" s="97"/>
      <c r="I156" s="98"/>
      <c r="J156" s="99"/>
      <c r="K156" s="98"/>
      <c r="L156" s="99"/>
      <c r="M156" s="98"/>
      <c r="N156" s="99"/>
      <c r="O156" s="100"/>
      <c r="P156" s="92">
        <f t="shared" si="3"/>
        <v>0</v>
      </c>
      <c r="Q156" s="79">
        <f>IF($A$1=1,"",IF(AND(Datenbank!J149=1,VOLUMES!G156="YES",SUM(H156:O156)&gt;0),SUM(H156:O156)*F156+4.5,SUM(H156:O156)*F156))</f>
        <v>0</v>
      </c>
    </row>
    <row r="157" spans="2:17" ht="18.75" x14ac:dyDescent="0.3">
      <c r="B157" s="96" t="s">
        <v>375</v>
      </c>
      <c r="C157" s="72" t="str">
        <f>IF(AND($R$1=1,P157=0),"",VLOOKUP(B157,Datenbank!B:C,2,FALSE))</f>
        <v>Arcoiris S7-3</v>
      </c>
      <c r="D157" s="72" t="str">
        <f>IF(AND($R$1=1,P157=0),"",VLOOKUP(B157,Datenbank!B:D,3,FALSE))</f>
        <v>T-Nuts</v>
      </c>
      <c r="E157" s="73">
        <f>VLOOKUP(B157,Datenbank!B:N,10,FALSE)</f>
        <v>6.8</v>
      </c>
      <c r="F157" s="74">
        <f>IF($A$1=1,"",VLOOKUP(B157,Datenbank!$B$3:$U$1228,8,FALSE))</f>
        <v>182</v>
      </c>
      <c r="G157" s="75" t="s">
        <v>125</v>
      </c>
      <c r="H157" s="97"/>
      <c r="I157" s="98"/>
      <c r="J157" s="99"/>
      <c r="K157" s="98"/>
      <c r="L157" s="99"/>
      <c r="M157" s="98"/>
      <c r="N157" s="99"/>
      <c r="O157" s="100"/>
      <c r="P157" s="92">
        <f t="shared" si="3"/>
        <v>0</v>
      </c>
      <c r="Q157" s="79">
        <f>IF($A$1=1,"",IF(AND(Datenbank!J150=1,VOLUMES!G157="YES",SUM(H157:O157)&gt;0),SUM(H157:O157)*F157+4.5,SUM(H157:O157)*F157))</f>
        <v>0</v>
      </c>
    </row>
    <row r="158" spans="2:17" ht="18.75" x14ac:dyDescent="0.3">
      <c r="B158" s="96" t="s">
        <v>376</v>
      </c>
      <c r="C158" s="72" t="str">
        <f>IF(AND($R$1=1,P158=0),"",VLOOKUP(B158,Datenbank!B:C,2,FALSE))</f>
        <v>Arcoiris S7-4</v>
      </c>
      <c r="D158" s="72" t="str">
        <f>IF(AND($R$1=1,P158=0),"",VLOOKUP(B158,Datenbank!B:D,3,FALSE))</f>
        <v>Clean</v>
      </c>
      <c r="E158" s="73">
        <f>VLOOKUP(B158,Datenbank!B:N,10,FALSE)</f>
        <v>6.8</v>
      </c>
      <c r="F158" s="74">
        <f>IF($A$1=1,"",VLOOKUP(B158,Datenbank!$B$3:$U$1228,8,FALSE))</f>
        <v>170</v>
      </c>
      <c r="G158" s="75" t="s">
        <v>125</v>
      </c>
      <c r="H158" s="97"/>
      <c r="I158" s="98"/>
      <c r="J158" s="99"/>
      <c r="K158" s="98"/>
      <c r="L158" s="99"/>
      <c r="M158" s="98"/>
      <c r="N158" s="99"/>
      <c r="O158" s="100"/>
      <c r="P158" s="92">
        <f t="shared" si="3"/>
        <v>0</v>
      </c>
      <c r="Q158" s="79">
        <f>IF($A$1=1,"",IF(AND(Datenbank!J151=1,VOLUMES!G158="YES",SUM(H158:O158)&gt;0),SUM(H158:O158)*F158+4.5,SUM(H158:O158)*F158))</f>
        <v>0</v>
      </c>
    </row>
    <row r="159" spans="2:17" ht="18.75" x14ac:dyDescent="0.3">
      <c r="B159" s="96" t="s">
        <v>377</v>
      </c>
      <c r="C159" s="72" t="str">
        <f>IF(AND($R$1=1,P159=0),"",VLOOKUP(B159,Datenbank!B:C,2,FALSE))</f>
        <v>Arcoiris S7-4</v>
      </c>
      <c r="D159" s="72" t="str">
        <f>IF(AND($R$1=1,P159=0),"",VLOOKUP(B159,Datenbank!B:D,3,FALSE))</f>
        <v>T-Nuts</v>
      </c>
      <c r="E159" s="73">
        <f>VLOOKUP(B159,Datenbank!B:N,10,FALSE)</f>
        <v>6.8</v>
      </c>
      <c r="F159" s="74">
        <f>IF($A$1=1,"",VLOOKUP(B159,Datenbank!$B$3:$U$1228,8,FALSE))</f>
        <v>182</v>
      </c>
      <c r="G159" s="75" t="s">
        <v>125</v>
      </c>
      <c r="H159" s="97"/>
      <c r="I159" s="98"/>
      <c r="J159" s="99"/>
      <c r="K159" s="98"/>
      <c r="L159" s="99"/>
      <c r="M159" s="98"/>
      <c r="N159" s="99"/>
      <c r="O159" s="100"/>
      <c r="P159" s="92">
        <f t="shared" si="3"/>
        <v>0</v>
      </c>
      <c r="Q159" s="79">
        <f>IF($A$1=1,"",IF(AND(Datenbank!J152=1,VOLUMES!G159="YES",SUM(H159:O159)&gt;0),SUM(H159:O159)*F159+4.5,SUM(H159:O159)*F159))</f>
        <v>0</v>
      </c>
    </row>
    <row r="160" spans="2:17" ht="18.75" x14ac:dyDescent="0.3">
      <c r="B160" s="96" t="s">
        <v>378</v>
      </c>
      <c r="C160" s="72" t="str">
        <f>IF(AND($R$1=1,P160=0),"",VLOOKUP(B160,Datenbank!B:C,2,FALSE))</f>
        <v>Arcoiris S7-5</v>
      </c>
      <c r="D160" s="72" t="str">
        <f>IF(AND($R$1=1,P160=0),"",VLOOKUP(B160,Datenbank!B:D,3,FALSE))</f>
        <v>Clean</v>
      </c>
      <c r="E160" s="73">
        <f>VLOOKUP(B160,Datenbank!B:N,10,FALSE)</f>
        <v>11.9</v>
      </c>
      <c r="F160" s="74">
        <f>IF($A$1=1,"",VLOOKUP(B160,Datenbank!$B$3:$U$1228,8,FALSE))</f>
        <v>269</v>
      </c>
      <c r="G160" s="75" t="s">
        <v>125</v>
      </c>
      <c r="H160" s="97"/>
      <c r="I160" s="98"/>
      <c r="J160" s="99"/>
      <c r="K160" s="98"/>
      <c r="L160" s="99"/>
      <c r="M160" s="98"/>
      <c r="N160" s="99"/>
      <c r="O160" s="100"/>
      <c r="P160" s="92">
        <f t="shared" si="3"/>
        <v>0</v>
      </c>
      <c r="Q160" s="79">
        <f>IF($A$1=1,"",IF(AND(Datenbank!J153=1,VOLUMES!G160="YES",SUM(H160:O160)&gt;0),SUM(H160:O160)*F160+4.5,SUM(H160:O160)*F160))</f>
        <v>0</v>
      </c>
    </row>
    <row r="161" spans="2:17" ht="18.75" x14ac:dyDescent="0.3">
      <c r="B161" s="96" t="s">
        <v>379</v>
      </c>
      <c r="C161" s="72" t="str">
        <f>IF(AND($R$1=1,P161=0),"",VLOOKUP(B161,Datenbank!B:C,2,FALSE))</f>
        <v>Arcoiris S7-5</v>
      </c>
      <c r="D161" s="72" t="str">
        <f>IF(AND($R$1=1,P161=0),"",VLOOKUP(B161,Datenbank!B:D,3,FALSE))</f>
        <v>T-Nuts</v>
      </c>
      <c r="E161" s="73">
        <f>VLOOKUP(B161,Datenbank!B:N,10,FALSE)</f>
        <v>11.9</v>
      </c>
      <c r="F161" s="74">
        <f>IF($A$1=1,"",VLOOKUP(B161,Datenbank!$B$3:$U$1228,8,FALSE))</f>
        <v>286</v>
      </c>
      <c r="G161" s="75" t="s">
        <v>125</v>
      </c>
      <c r="H161" s="97"/>
      <c r="I161" s="98"/>
      <c r="J161" s="99"/>
      <c r="K161" s="98"/>
      <c r="L161" s="99"/>
      <c r="M161" s="98"/>
      <c r="N161" s="99"/>
      <c r="O161" s="100"/>
      <c r="P161" s="92">
        <f t="shared" si="3"/>
        <v>0</v>
      </c>
      <c r="Q161" s="79">
        <f>IF($A$1=1,"",IF(AND(Datenbank!J154=1,VOLUMES!G161="YES",SUM(H161:O161)&gt;0),SUM(H161:O161)*F161+4.5,SUM(H161:O161)*F161))</f>
        <v>0</v>
      </c>
    </row>
    <row r="162" spans="2:17" ht="18.75" x14ac:dyDescent="0.3">
      <c r="B162" s="96" t="s">
        <v>380</v>
      </c>
      <c r="C162" s="72" t="str">
        <f>IF(AND($R$1=1,P162=0),"",VLOOKUP(B162,Datenbank!B:C,2,FALSE))</f>
        <v>Arcoiris S7-6</v>
      </c>
      <c r="D162" s="72" t="str">
        <f>IF(AND($R$1=1,P162=0),"",VLOOKUP(B162,Datenbank!B:D,3,FALSE))</f>
        <v>Clean</v>
      </c>
      <c r="E162" s="73">
        <f>VLOOKUP(B162,Datenbank!B:N,10,FALSE)</f>
        <v>11.9</v>
      </c>
      <c r="F162" s="74">
        <f>IF($A$1=1,"",VLOOKUP(B162,Datenbank!$B$3:$U$1228,8,FALSE))</f>
        <v>269</v>
      </c>
      <c r="G162" s="75" t="s">
        <v>125</v>
      </c>
      <c r="H162" s="97"/>
      <c r="I162" s="98"/>
      <c r="J162" s="99"/>
      <c r="K162" s="98"/>
      <c r="L162" s="99"/>
      <c r="M162" s="98"/>
      <c r="N162" s="99"/>
      <c r="O162" s="100"/>
      <c r="P162" s="92">
        <f t="shared" si="3"/>
        <v>0</v>
      </c>
      <c r="Q162" s="79">
        <f>IF($A$1=1,"",IF(AND(Datenbank!J155=1,VOLUMES!G162="YES",SUM(H162:O162)&gt;0),SUM(H162:O162)*F162+4.5,SUM(H162:O162)*F162))</f>
        <v>0</v>
      </c>
    </row>
    <row r="163" spans="2:17" ht="18.75" x14ac:dyDescent="0.3">
      <c r="B163" s="96" t="s">
        <v>381</v>
      </c>
      <c r="C163" s="72" t="str">
        <f>IF(AND($R$1=1,P163=0),"",VLOOKUP(B163,Datenbank!B:C,2,FALSE))</f>
        <v>Arcoiris S7-6</v>
      </c>
      <c r="D163" s="72" t="str">
        <f>IF(AND($R$1=1,P163=0),"",VLOOKUP(B163,Datenbank!B:D,3,FALSE))</f>
        <v>T-Nuts</v>
      </c>
      <c r="E163" s="73">
        <f>VLOOKUP(B163,Datenbank!B:N,10,FALSE)</f>
        <v>11.9</v>
      </c>
      <c r="F163" s="74">
        <f>IF($A$1=1,"",VLOOKUP(B163,Datenbank!$B$3:$U$1228,8,FALSE))</f>
        <v>286</v>
      </c>
      <c r="G163" s="75" t="s">
        <v>125</v>
      </c>
      <c r="H163" s="97"/>
      <c r="I163" s="98"/>
      <c r="J163" s="99"/>
      <c r="K163" s="98"/>
      <c r="L163" s="99"/>
      <c r="M163" s="98"/>
      <c r="N163" s="99"/>
      <c r="O163" s="100"/>
      <c r="P163" s="92">
        <f t="shared" si="3"/>
        <v>0</v>
      </c>
      <c r="Q163" s="79">
        <f>IF($A$1=1,"",IF(AND(Datenbank!J156=1,VOLUMES!G163="YES",SUM(H163:O163)&gt;0),SUM(H163:O163)*F163+4.5,SUM(H163:O163)*F163))</f>
        <v>0</v>
      </c>
    </row>
    <row r="164" spans="2:17" ht="18.75" x14ac:dyDescent="0.3">
      <c r="B164" s="96" t="s">
        <v>382</v>
      </c>
      <c r="C164" s="72" t="str">
        <f>IF(AND($R$1=1,P164=0),"",VLOOKUP(B164,Datenbank!B:C,2,FALSE))</f>
        <v>Arcoiris S7-7</v>
      </c>
      <c r="D164" s="72" t="str">
        <f>IF(AND($R$1=1,P164=0),"",VLOOKUP(B164,Datenbank!B:D,3,FALSE))</f>
        <v>Clean</v>
      </c>
      <c r="E164" s="73">
        <f>VLOOKUP(B164,Datenbank!B:N,10,FALSE)</f>
        <v>18</v>
      </c>
      <c r="F164" s="74">
        <f>IF($A$1=1,"",VLOOKUP(B164,Datenbank!$B$3:$U$1228,8,FALSE))</f>
        <v>382</v>
      </c>
      <c r="G164" s="75" t="s">
        <v>125</v>
      </c>
      <c r="H164" s="97"/>
      <c r="I164" s="98"/>
      <c r="J164" s="99"/>
      <c r="K164" s="98"/>
      <c r="L164" s="99"/>
      <c r="M164" s="98"/>
      <c r="N164" s="99"/>
      <c r="O164" s="100"/>
      <c r="P164" s="92">
        <f t="shared" si="3"/>
        <v>0</v>
      </c>
      <c r="Q164" s="79">
        <f>IF($A$1=1,"",IF(AND(Datenbank!J157=1,VOLUMES!G164="YES",SUM(H164:O164)&gt;0),SUM(H164:O164)*F164+4.5,SUM(H164:O164)*F164))</f>
        <v>0</v>
      </c>
    </row>
    <row r="165" spans="2:17" ht="18.75" x14ac:dyDescent="0.3">
      <c r="B165" s="96" t="s">
        <v>383</v>
      </c>
      <c r="C165" s="72" t="str">
        <f>IF(AND($R$1=1,P165=0),"",VLOOKUP(B165,Datenbank!B:C,2,FALSE))</f>
        <v>Arcoiris S7-7</v>
      </c>
      <c r="D165" s="72" t="str">
        <f>IF(AND($R$1=1,P165=0),"",VLOOKUP(B165,Datenbank!B:D,3,FALSE))</f>
        <v>T-Nuts</v>
      </c>
      <c r="E165" s="73">
        <f>VLOOKUP(B165,Datenbank!B:N,10,FALSE)</f>
        <v>18</v>
      </c>
      <c r="F165" s="74">
        <f>IF($A$1=1,"",VLOOKUP(B165,Datenbank!$B$3:$U$1228,8,FALSE))</f>
        <v>413</v>
      </c>
      <c r="G165" s="75" t="s">
        <v>125</v>
      </c>
      <c r="H165" s="97"/>
      <c r="I165" s="98"/>
      <c r="J165" s="99"/>
      <c r="K165" s="98"/>
      <c r="L165" s="99"/>
      <c r="M165" s="98"/>
      <c r="N165" s="99"/>
      <c r="O165" s="100"/>
      <c r="P165" s="92">
        <f t="shared" si="3"/>
        <v>0</v>
      </c>
      <c r="Q165" s="79">
        <f>IF($A$1=1,"",IF(AND(Datenbank!J158=1,VOLUMES!G165="YES",SUM(H165:O165)&gt;0),SUM(H165:O165)*F165+4.5,SUM(H165:O165)*F165))</f>
        <v>0</v>
      </c>
    </row>
    <row r="166" spans="2:17" ht="18.75" x14ac:dyDescent="0.3">
      <c r="B166" s="96" t="s">
        <v>384</v>
      </c>
      <c r="C166" s="72" t="str">
        <f>IF(AND($R$1=1,P166=0),"",VLOOKUP(B166,Datenbank!B:C,2,FALSE))</f>
        <v>Arcoiris S7-8</v>
      </c>
      <c r="D166" s="72" t="str">
        <f>IF(AND($R$1=1,P166=0),"",VLOOKUP(B166,Datenbank!B:D,3,FALSE))</f>
        <v>Clean</v>
      </c>
      <c r="E166" s="73">
        <f>VLOOKUP(B166,Datenbank!B:N,10,FALSE)</f>
        <v>18</v>
      </c>
      <c r="F166" s="74">
        <f>IF($A$1=1,"",VLOOKUP(B166,Datenbank!$B$3:$U$1228,8,FALSE))</f>
        <v>382</v>
      </c>
      <c r="G166" s="75" t="s">
        <v>125</v>
      </c>
      <c r="H166" s="97"/>
      <c r="I166" s="98"/>
      <c r="J166" s="99"/>
      <c r="K166" s="98"/>
      <c r="L166" s="99"/>
      <c r="M166" s="98"/>
      <c r="N166" s="99"/>
      <c r="O166" s="100"/>
      <c r="P166" s="92">
        <f t="shared" si="3"/>
        <v>0</v>
      </c>
      <c r="Q166" s="79">
        <f>IF($A$1=1,"",IF(AND(Datenbank!J159=1,VOLUMES!G166="YES",SUM(H166:O166)&gt;0),SUM(H166:O166)*F166+4.5,SUM(H166:O166)*F166))</f>
        <v>0</v>
      </c>
    </row>
    <row r="167" spans="2:17" ht="18.75" x14ac:dyDescent="0.3">
      <c r="B167" s="96" t="s">
        <v>385</v>
      </c>
      <c r="C167" s="72" t="str">
        <f>IF(AND($R$1=1,P167=0),"",VLOOKUP(B167,Datenbank!B:C,2,FALSE))</f>
        <v>Arcoiris S7-8</v>
      </c>
      <c r="D167" s="72" t="str">
        <f>IF(AND($R$1=1,P167=0),"",VLOOKUP(B167,Datenbank!B:D,3,FALSE))</f>
        <v>T-Nuts</v>
      </c>
      <c r="E167" s="73">
        <f>VLOOKUP(B167,Datenbank!B:N,10,FALSE)</f>
        <v>18</v>
      </c>
      <c r="F167" s="74">
        <f>IF($A$1=1,"",VLOOKUP(B167,Datenbank!$B$3:$U$1228,8,FALSE))</f>
        <v>413</v>
      </c>
      <c r="G167" s="75" t="s">
        <v>125</v>
      </c>
      <c r="H167" s="97"/>
      <c r="I167" s="98"/>
      <c r="J167" s="99"/>
      <c r="K167" s="98"/>
      <c r="L167" s="99"/>
      <c r="M167" s="98"/>
      <c r="N167" s="99"/>
      <c r="O167" s="100"/>
      <c r="P167" s="92">
        <f t="shared" si="3"/>
        <v>0</v>
      </c>
      <c r="Q167" s="79">
        <f>IF($A$1=1,"",IF(AND(Datenbank!J160=1,VOLUMES!G167="YES",SUM(H167:O167)&gt;0),SUM(H167:O167)*F167+4.5,SUM(H167:O167)*F167))</f>
        <v>0</v>
      </c>
    </row>
    <row r="168" spans="2:17" ht="18.75" x14ac:dyDescent="0.3">
      <c r="B168" s="96" t="s">
        <v>386</v>
      </c>
      <c r="C168" s="72" t="str">
        <f>IF(AND($R$1=1,P168=0),"",VLOOKUP(B168,Datenbank!B:C,2,FALSE))</f>
        <v>Spider S8-1</v>
      </c>
      <c r="D168" s="72" t="str">
        <f>IF(AND($R$1=1,P168=0),"",VLOOKUP(B168,Datenbank!B:D,3,FALSE))</f>
        <v>Clean</v>
      </c>
      <c r="E168" s="73">
        <f>VLOOKUP(B168,Datenbank!B:N,10,FALSE)</f>
        <v>1.2000000000000002</v>
      </c>
      <c r="F168" s="74">
        <f>IF($A$1=1,"",VLOOKUP(B168,Datenbank!$B$3:$U$1228,8,FALSE))</f>
        <v>52</v>
      </c>
      <c r="G168" s="80" t="s">
        <v>126</v>
      </c>
      <c r="H168" s="97"/>
      <c r="I168" s="98"/>
      <c r="J168" s="99"/>
      <c r="K168" s="98"/>
      <c r="L168" s="99"/>
      <c r="M168" s="98"/>
      <c r="N168" s="99"/>
      <c r="O168" s="100"/>
      <c r="P168" s="92">
        <f t="shared" si="3"/>
        <v>0</v>
      </c>
      <c r="Q168" s="79">
        <f>IF($A$1=1,"",IF(AND(Datenbank!J161=1,VOLUMES!G168="YES",SUM(H168:O168)&gt;0),SUM(H168:O168)*F168+4.5,SUM(H168:O168)*F168))</f>
        <v>0</v>
      </c>
    </row>
    <row r="169" spans="2:17" ht="18.75" x14ac:dyDescent="0.3">
      <c r="B169" s="96" t="s">
        <v>387</v>
      </c>
      <c r="C169" s="72" t="str">
        <f>IF(AND($R$1=1,P169=0),"",VLOOKUP(B169,Datenbank!B:C,2,FALSE))</f>
        <v>Spider S8-2</v>
      </c>
      <c r="D169" s="72" t="str">
        <f>IF(AND($R$1=1,P169=0),"",VLOOKUP(B169,Datenbank!B:D,3,FALSE))</f>
        <v>Clean</v>
      </c>
      <c r="E169" s="73">
        <f>VLOOKUP(B169,Datenbank!B:N,10,FALSE)</f>
        <v>1.2000000000000002</v>
      </c>
      <c r="F169" s="74">
        <f>IF($A$1=1,"",VLOOKUP(B169,Datenbank!$B$3:$U$1228,8,FALSE))</f>
        <v>52</v>
      </c>
      <c r="G169" s="80" t="s">
        <v>126</v>
      </c>
      <c r="H169" s="97"/>
      <c r="I169" s="98"/>
      <c r="J169" s="99"/>
      <c r="K169" s="98"/>
      <c r="L169" s="99"/>
      <c r="M169" s="98"/>
      <c r="N169" s="99"/>
      <c r="O169" s="100"/>
      <c r="P169" s="92">
        <f t="shared" si="3"/>
        <v>0</v>
      </c>
      <c r="Q169" s="79">
        <f>IF($A$1=1,"",IF(AND(Datenbank!J162=1,VOLUMES!G169="YES",SUM(H169:O169)&gt;0),SUM(H169:O169)*F169+4.5,SUM(H169:O169)*F169))</f>
        <v>0</v>
      </c>
    </row>
    <row r="170" spans="2:17" ht="18.75" x14ac:dyDescent="0.3">
      <c r="B170" s="96" t="s">
        <v>388</v>
      </c>
      <c r="C170" s="72" t="str">
        <f>IF(AND($R$1=1,P170=0),"",VLOOKUP(B170,Datenbank!B:C,2,FALSE))</f>
        <v>Spider S8-3</v>
      </c>
      <c r="D170" s="72" t="str">
        <f>IF(AND($R$1=1,P170=0),"",VLOOKUP(B170,Datenbank!B:D,3,FALSE))</f>
        <v>Clean</v>
      </c>
      <c r="E170" s="73">
        <f>VLOOKUP(B170,Datenbank!B:N,10,FALSE)</f>
        <v>2.3000000000000003</v>
      </c>
      <c r="F170" s="74">
        <f>IF($A$1=1,"",VLOOKUP(B170,Datenbank!$B$3:$U$1228,8,FALSE))</f>
        <v>69</v>
      </c>
      <c r="G170" s="80" t="s">
        <v>126</v>
      </c>
      <c r="H170" s="97"/>
      <c r="I170" s="98"/>
      <c r="J170" s="99"/>
      <c r="K170" s="98"/>
      <c r="L170" s="99"/>
      <c r="M170" s="98"/>
      <c r="N170" s="99"/>
      <c r="O170" s="100"/>
      <c r="P170" s="92">
        <f t="shared" si="3"/>
        <v>0</v>
      </c>
      <c r="Q170" s="79">
        <f>IF($A$1=1,"",IF(AND(Datenbank!J163=1,VOLUMES!G170="YES",SUM(H170:O170)&gt;0),SUM(H170:O170)*F170+4.5,SUM(H170:O170)*F170))</f>
        <v>0</v>
      </c>
    </row>
    <row r="171" spans="2:17" ht="18.75" x14ac:dyDescent="0.3">
      <c r="B171" s="96" t="s">
        <v>389</v>
      </c>
      <c r="C171" s="72" t="str">
        <f>IF(AND($R$1=1,P171=0),"",VLOOKUP(B171,Datenbank!B:C,2,FALSE))</f>
        <v>Spider S8-4</v>
      </c>
      <c r="D171" s="72" t="str">
        <f>IF(AND($R$1=1,P171=0),"",VLOOKUP(B171,Datenbank!B:D,3,FALSE))</f>
        <v>Clean</v>
      </c>
      <c r="E171" s="73">
        <f>VLOOKUP(B171,Datenbank!B:N,10,FALSE)</f>
        <v>2.3000000000000003</v>
      </c>
      <c r="F171" s="74">
        <f>IF($A$1=1,"",VLOOKUP(B171,Datenbank!$B$3:$U$1228,8,FALSE))</f>
        <v>69</v>
      </c>
      <c r="G171" s="80" t="s">
        <v>126</v>
      </c>
      <c r="H171" s="97"/>
      <c r="I171" s="98"/>
      <c r="J171" s="99"/>
      <c r="K171" s="98"/>
      <c r="L171" s="99"/>
      <c r="M171" s="98"/>
      <c r="N171" s="99"/>
      <c r="O171" s="100"/>
      <c r="P171" s="92">
        <f t="shared" si="3"/>
        <v>0</v>
      </c>
      <c r="Q171" s="79">
        <f>IF($A$1=1,"",IF(AND(Datenbank!J164=1,VOLUMES!G171="YES",SUM(H171:O171)&gt;0),SUM(H171:O171)*F171+4.5,SUM(H171:O171)*F171))</f>
        <v>0</v>
      </c>
    </row>
    <row r="172" spans="2:17" ht="18.75" x14ac:dyDescent="0.3">
      <c r="B172" s="96" t="s">
        <v>390</v>
      </c>
      <c r="C172" s="72" t="str">
        <f>IF(AND($R$1=1,P172=0),"",VLOOKUP(B172,Datenbank!B:C,2,FALSE))</f>
        <v>Spider S8-5</v>
      </c>
      <c r="D172" s="72" t="str">
        <f>IF(AND($R$1=1,P172=0),"",VLOOKUP(B172,Datenbank!B:D,3,FALSE))</f>
        <v>Clean</v>
      </c>
      <c r="E172" s="73">
        <f>VLOOKUP(B172,Datenbank!B:N,10,FALSE)</f>
        <v>5.8999999999999995</v>
      </c>
      <c r="F172" s="74">
        <f>IF($A$1=1,"",VLOOKUP(B172,Datenbank!$B$3:$U$1228,8,FALSE))</f>
        <v>150</v>
      </c>
      <c r="G172" s="75" t="s">
        <v>125</v>
      </c>
      <c r="H172" s="97"/>
      <c r="I172" s="98"/>
      <c r="J172" s="99"/>
      <c r="K172" s="98"/>
      <c r="L172" s="99"/>
      <c r="M172" s="98"/>
      <c r="N172" s="99"/>
      <c r="O172" s="100"/>
      <c r="P172" s="92">
        <f t="shared" si="3"/>
        <v>0</v>
      </c>
      <c r="Q172" s="79">
        <f>IF($A$1=1,"",IF(AND(Datenbank!J165=1,VOLUMES!G172="YES",SUM(H172:O172)&gt;0),SUM(H172:O172)*F172+4.5,SUM(H172:O172)*F172))</f>
        <v>0</v>
      </c>
    </row>
    <row r="173" spans="2:17" ht="18.75" x14ac:dyDescent="0.3">
      <c r="B173" s="96" t="s">
        <v>391</v>
      </c>
      <c r="C173" s="72" t="str">
        <f>IF(AND($R$1=1,P173=0),"",VLOOKUP(B173,Datenbank!B:C,2,FALSE))</f>
        <v>Spider S8-5</v>
      </c>
      <c r="D173" s="72" t="str">
        <f>IF(AND($R$1=1,P173=0),"",VLOOKUP(B173,Datenbank!B:D,3,FALSE))</f>
        <v>T-Nuts</v>
      </c>
      <c r="E173" s="73">
        <f>VLOOKUP(B173,Datenbank!B:N,10,FALSE)</f>
        <v>5.8999999999999995</v>
      </c>
      <c r="F173" s="74">
        <f>IF($A$1=1,"",VLOOKUP(B173,Datenbank!$B$3:$U$1228,8,FALSE))</f>
        <v>156</v>
      </c>
      <c r="G173" s="75" t="s">
        <v>125</v>
      </c>
      <c r="H173" s="97"/>
      <c r="I173" s="98"/>
      <c r="J173" s="99"/>
      <c r="K173" s="98"/>
      <c r="L173" s="99"/>
      <c r="M173" s="98"/>
      <c r="N173" s="99"/>
      <c r="O173" s="100"/>
      <c r="P173" s="92">
        <f t="shared" si="3"/>
        <v>0</v>
      </c>
      <c r="Q173" s="79">
        <f>IF($A$1=1,"",IF(AND(Datenbank!J166=1,VOLUMES!G173="YES",SUM(H173:O173)&gt;0),SUM(H173:O173)*F173+4.5,SUM(H173:O173)*F173))</f>
        <v>0</v>
      </c>
    </row>
    <row r="174" spans="2:17" ht="18.75" x14ac:dyDescent="0.3">
      <c r="B174" s="96" t="s">
        <v>392</v>
      </c>
      <c r="C174" s="72" t="str">
        <f>IF(AND($R$1=1,P174=0),"",VLOOKUP(B174,Datenbank!B:C,2,FALSE))</f>
        <v>Spider S8-6</v>
      </c>
      <c r="D174" s="72" t="str">
        <f>IF(AND($R$1=1,P174=0),"",VLOOKUP(B174,Datenbank!B:D,3,FALSE))</f>
        <v>Clean</v>
      </c>
      <c r="E174" s="73">
        <f>VLOOKUP(B174,Datenbank!B:N,10,FALSE)</f>
        <v>5.8999999999999995</v>
      </c>
      <c r="F174" s="74">
        <f>IF($A$1=1,"",VLOOKUP(B174,Datenbank!$B$3:$U$1228,8,FALSE))</f>
        <v>150</v>
      </c>
      <c r="G174" s="75" t="s">
        <v>125</v>
      </c>
      <c r="H174" s="97"/>
      <c r="I174" s="98"/>
      <c r="J174" s="99"/>
      <c r="K174" s="98"/>
      <c r="L174" s="99"/>
      <c r="M174" s="98"/>
      <c r="N174" s="99"/>
      <c r="O174" s="100"/>
      <c r="P174" s="92">
        <f t="shared" si="3"/>
        <v>0</v>
      </c>
      <c r="Q174" s="79">
        <f>IF($A$1=1,"",IF(AND(Datenbank!J167=1,VOLUMES!G174="YES",SUM(H174:O174)&gt;0),SUM(H174:O174)*F174+4.5,SUM(H174:O174)*F174))</f>
        <v>0</v>
      </c>
    </row>
    <row r="175" spans="2:17" ht="18.75" x14ac:dyDescent="0.3">
      <c r="B175" s="96" t="s">
        <v>393</v>
      </c>
      <c r="C175" s="72" t="str">
        <f>IF(AND($R$1=1,P175=0),"",VLOOKUP(B175,Datenbank!B:C,2,FALSE))</f>
        <v>Spider S8-6</v>
      </c>
      <c r="D175" s="72" t="str">
        <f>IF(AND($R$1=1,P175=0),"",VLOOKUP(B175,Datenbank!B:D,3,FALSE))</f>
        <v>T-Nuts</v>
      </c>
      <c r="E175" s="73">
        <f>VLOOKUP(B175,Datenbank!B:N,10,FALSE)</f>
        <v>5.8999999999999995</v>
      </c>
      <c r="F175" s="74">
        <f>IF($A$1=1,"",VLOOKUP(B175,Datenbank!$B$3:$U$1228,8,FALSE))</f>
        <v>156</v>
      </c>
      <c r="G175" s="75" t="s">
        <v>125</v>
      </c>
      <c r="H175" s="97"/>
      <c r="I175" s="98"/>
      <c r="J175" s="99"/>
      <c r="K175" s="98"/>
      <c r="L175" s="99"/>
      <c r="M175" s="98"/>
      <c r="N175" s="99"/>
      <c r="O175" s="100"/>
      <c r="P175" s="92">
        <f t="shared" si="3"/>
        <v>0</v>
      </c>
      <c r="Q175" s="79">
        <f>IF($A$1=1,"",IF(AND(Datenbank!J168=1,VOLUMES!G175="YES",SUM(H175:O175)&gt;0),SUM(H175:O175)*F175+4.5,SUM(H175:O175)*F175))</f>
        <v>0</v>
      </c>
    </row>
    <row r="176" spans="2:17" ht="18.75" x14ac:dyDescent="0.3">
      <c r="B176" s="96" t="s">
        <v>394</v>
      </c>
      <c r="C176" s="72" t="str">
        <f>IF(AND($R$1=1,P176=0),"",VLOOKUP(B176,Datenbank!B:C,2,FALSE))</f>
        <v>Spider S8-7</v>
      </c>
      <c r="D176" s="72" t="str">
        <f>IF(AND($R$1=1,P176=0),"",VLOOKUP(B176,Datenbank!B:D,3,FALSE))</f>
        <v>Clean</v>
      </c>
      <c r="E176" s="73">
        <f>VLOOKUP(B176,Datenbank!B:N,10,FALSE)</f>
        <v>13.799999999999999</v>
      </c>
      <c r="F176" s="74">
        <f>IF($A$1=1,"",VLOOKUP(B176,Datenbank!$B$3:$U$1228,8,FALSE))</f>
        <v>296</v>
      </c>
      <c r="G176" s="75" t="s">
        <v>125</v>
      </c>
      <c r="H176" s="97"/>
      <c r="I176" s="98"/>
      <c r="J176" s="99"/>
      <c r="K176" s="98"/>
      <c r="L176" s="99"/>
      <c r="M176" s="98"/>
      <c r="N176" s="99"/>
      <c r="O176" s="100"/>
      <c r="P176" s="92">
        <f t="shared" si="3"/>
        <v>0</v>
      </c>
      <c r="Q176" s="79">
        <f>IF($A$1=1,"",IF(AND(Datenbank!J169=1,VOLUMES!G176="YES",SUM(H176:O176)&gt;0),SUM(H176:O176)*F176+4.5,SUM(H176:O176)*F176))</f>
        <v>0</v>
      </c>
    </row>
    <row r="177" spans="2:17" ht="18.75" x14ac:dyDescent="0.3">
      <c r="B177" s="96" t="s">
        <v>395</v>
      </c>
      <c r="C177" s="72" t="str">
        <f>IF(AND($R$1=1,P177=0),"",VLOOKUP(B177,Datenbank!B:C,2,FALSE))</f>
        <v>Spider S8-7</v>
      </c>
      <c r="D177" s="72" t="str">
        <f>IF(AND($R$1=1,P177=0),"",VLOOKUP(B177,Datenbank!B:D,3,FALSE))</f>
        <v>T-Nuts</v>
      </c>
      <c r="E177" s="73">
        <f>VLOOKUP(B177,Datenbank!B:N,10,FALSE)</f>
        <v>13.799999999999999</v>
      </c>
      <c r="F177" s="74">
        <f>IF($A$1=1,"",VLOOKUP(B177,Datenbank!$B$3:$U$1228,8,FALSE))</f>
        <v>314</v>
      </c>
      <c r="G177" s="75" t="s">
        <v>125</v>
      </c>
      <c r="H177" s="97"/>
      <c r="I177" s="98"/>
      <c r="J177" s="99"/>
      <c r="K177" s="98"/>
      <c r="L177" s="99"/>
      <c r="M177" s="98"/>
      <c r="N177" s="99"/>
      <c r="O177" s="100"/>
      <c r="P177" s="92">
        <f t="shared" si="3"/>
        <v>0</v>
      </c>
      <c r="Q177" s="79">
        <f>IF($A$1=1,"",IF(AND(Datenbank!J170=1,VOLUMES!G177="YES",SUM(H177:O177)&gt;0),SUM(H177:O177)*F177+4.5,SUM(H177:O177)*F177))</f>
        <v>0</v>
      </c>
    </row>
    <row r="178" spans="2:17" ht="18.75" x14ac:dyDescent="0.3">
      <c r="B178" s="96" t="s">
        <v>396</v>
      </c>
      <c r="C178" s="72" t="str">
        <f>IF(AND($R$1=1,P178=0),"",VLOOKUP(B178,Datenbank!B:C,2,FALSE))</f>
        <v>Spider S8-8</v>
      </c>
      <c r="D178" s="72" t="str">
        <f>IF(AND($R$1=1,P178=0),"",VLOOKUP(B178,Datenbank!B:D,3,FALSE))</f>
        <v>Clean</v>
      </c>
      <c r="E178" s="73">
        <f>VLOOKUP(B178,Datenbank!B:N,10,FALSE)</f>
        <v>13.799999999999999</v>
      </c>
      <c r="F178" s="74">
        <f>IF($A$1=1,"",VLOOKUP(B178,Datenbank!$B$3:$U$1228,8,FALSE))</f>
        <v>296</v>
      </c>
      <c r="G178" s="75" t="s">
        <v>125</v>
      </c>
      <c r="H178" s="97"/>
      <c r="I178" s="98"/>
      <c r="J178" s="99"/>
      <c r="K178" s="98"/>
      <c r="L178" s="99"/>
      <c r="M178" s="98"/>
      <c r="N178" s="99"/>
      <c r="O178" s="100"/>
      <c r="P178" s="92">
        <f t="shared" si="3"/>
        <v>0</v>
      </c>
      <c r="Q178" s="79">
        <f>IF($A$1=1,"",IF(AND(Datenbank!J171=1,VOLUMES!G178="YES",SUM(H178:O178)&gt;0),SUM(H178:O178)*F178+4.5,SUM(H178:O178)*F178))</f>
        <v>0</v>
      </c>
    </row>
    <row r="179" spans="2:17" ht="18.75" x14ac:dyDescent="0.3">
      <c r="B179" s="96" t="s">
        <v>397</v>
      </c>
      <c r="C179" s="72" t="str">
        <f>IF(AND($R$1=1,P179=0),"",VLOOKUP(B179,Datenbank!B:C,2,FALSE))</f>
        <v>Spider S8-8</v>
      </c>
      <c r="D179" s="72" t="str">
        <f>IF(AND($R$1=1,P179=0),"",VLOOKUP(B179,Datenbank!B:D,3,FALSE))</f>
        <v>T-Nuts</v>
      </c>
      <c r="E179" s="73">
        <f>VLOOKUP(B179,Datenbank!B:N,10,FALSE)</f>
        <v>13.799999999999999</v>
      </c>
      <c r="F179" s="74">
        <f>IF($A$1=1,"",VLOOKUP(B179,Datenbank!$B$3:$U$1228,8,FALSE))</f>
        <v>314</v>
      </c>
      <c r="G179" s="75" t="s">
        <v>125</v>
      </c>
      <c r="H179" s="97"/>
      <c r="I179" s="98"/>
      <c r="J179" s="99"/>
      <c r="K179" s="98"/>
      <c r="L179" s="99"/>
      <c r="M179" s="98"/>
      <c r="N179" s="99"/>
      <c r="O179" s="100"/>
      <c r="P179" s="92">
        <f t="shared" si="3"/>
        <v>0</v>
      </c>
      <c r="Q179" s="79">
        <f>IF($A$1=1,"",IF(AND(Datenbank!J172=1,VOLUMES!G179="YES",SUM(H179:O179)&gt;0),SUM(H179:O179)*F179+4.5,SUM(H179:O179)*F179))</f>
        <v>0</v>
      </c>
    </row>
    <row r="180" spans="2:17" ht="18.75" x14ac:dyDescent="0.3">
      <c r="B180" s="96" t="s">
        <v>398</v>
      </c>
      <c r="C180" s="72" t="str">
        <f>IF(AND($R$1=1,P180=0),"",VLOOKUP(B180,Datenbank!B:C,2,FALSE))</f>
        <v>Aire30 S9-1</v>
      </c>
      <c r="D180" s="72" t="str">
        <f>IF(AND($R$1=1,P180=0),"",VLOOKUP(B180,Datenbank!B:D,3,FALSE))</f>
        <v>Clean</v>
      </c>
      <c r="E180" s="73">
        <f>VLOOKUP(B180,Datenbank!B:N,10,FALSE)</f>
        <v>1.6</v>
      </c>
      <c r="F180" s="74">
        <f>IF($A$1=1,"",VLOOKUP(B180,Datenbank!$B$3:$U$1228,8,FALSE))</f>
        <v>48</v>
      </c>
      <c r="G180" s="80" t="s">
        <v>126</v>
      </c>
      <c r="H180" s="97"/>
      <c r="I180" s="98"/>
      <c r="J180" s="99"/>
      <c r="K180" s="98"/>
      <c r="L180" s="99"/>
      <c r="M180" s="98"/>
      <c r="N180" s="99"/>
      <c r="O180" s="100"/>
      <c r="P180" s="92">
        <f t="shared" si="3"/>
        <v>0</v>
      </c>
      <c r="Q180" s="79">
        <f>IF($A$1=1,"",IF(AND(Datenbank!J173=1,VOLUMES!G180="YES",SUM(H180:O180)&gt;0),SUM(H180:O180)*F180+4.5,SUM(H180:O180)*F180))</f>
        <v>0</v>
      </c>
    </row>
    <row r="181" spans="2:17" ht="18.75" x14ac:dyDescent="0.3">
      <c r="B181" s="96" t="s">
        <v>399</v>
      </c>
      <c r="C181" s="72" t="str">
        <f>IF(AND($R$1=1,P181=0),"",VLOOKUP(B181,Datenbank!B:C,2,FALSE))</f>
        <v>Aire30 S9-1</v>
      </c>
      <c r="D181" s="72" t="str">
        <f>IF(AND($R$1=1,P181=0),"",VLOOKUP(B181,Datenbank!B:D,3,FALSE))</f>
        <v>T-Nuts</v>
      </c>
      <c r="E181" s="73">
        <f>VLOOKUP(B181,Datenbank!B:N,10,FALSE)</f>
        <v>1.6</v>
      </c>
      <c r="F181" s="74">
        <f>IF($A$1=1,"",VLOOKUP(B181,Datenbank!$B$3:$U$1228,8,FALSE))</f>
        <v>50</v>
      </c>
      <c r="G181" s="80" t="s">
        <v>126</v>
      </c>
      <c r="H181" s="97"/>
      <c r="I181" s="98"/>
      <c r="J181" s="99"/>
      <c r="K181" s="98"/>
      <c r="L181" s="99"/>
      <c r="M181" s="98"/>
      <c r="N181" s="99"/>
      <c r="O181" s="100"/>
      <c r="P181" s="92">
        <f t="shared" si="3"/>
        <v>0</v>
      </c>
      <c r="Q181" s="79">
        <f>IF($A$1=1,"",IF(AND(Datenbank!J174=1,VOLUMES!G181="YES",SUM(H181:O181)&gt;0),SUM(H181:O181)*F181+4.5,SUM(H181:O181)*F181))</f>
        <v>0</v>
      </c>
    </row>
    <row r="182" spans="2:17" ht="18.75" x14ac:dyDescent="0.3">
      <c r="B182" s="96" t="s">
        <v>400</v>
      </c>
      <c r="C182" s="72" t="str">
        <f>IF(AND($R$1=1,P182=0),"",VLOOKUP(B182,Datenbank!B:C,2,FALSE))</f>
        <v>Aire30 S9-2</v>
      </c>
      <c r="D182" s="72" t="str">
        <f>IF(AND($R$1=1,P182=0),"",VLOOKUP(B182,Datenbank!B:D,3,FALSE))</f>
        <v>Clean</v>
      </c>
      <c r="E182" s="73">
        <f>VLOOKUP(B182,Datenbank!B:N,10,FALSE)</f>
        <v>1.6</v>
      </c>
      <c r="F182" s="74">
        <f>IF($A$1=1,"",VLOOKUP(B182,Datenbank!$B$3:$U$1228,8,FALSE))</f>
        <v>48</v>
      </c>
      <c r="G182" s="80" t="s">
        <v>126</v>
      </c>
      <c r="H182" s="97"/>
      <c r="I182" s="98"/>
      <c r="J182" s="99"/>
      <c r="K182" s="98"/>
      <c r="L182" s="99"/>
      <c r="M182" s="98"/>
      <c r="N182" s="99"/>
      <c r="O182" s="100"/>
      <c r="P182" s="92">
        <f t="shared" si="3"/>
        <v>0</v>
      </c>
      <c r="Q182" s="79">
        <f>IF($A$1=1,"",IF(AND(Datenbank!J175=1,VOLUMES!G182="YES",SUM(H182:O182)&gt;0),SUM(H182:O182)*F182+4.5,SUM(H182:O182)*F182))</f>
        <v>0</v>
      </c>
    </row>
    <row r="183" spans="2:17" ht="18.75" x14ac:dyDescent="0.3">
      <c r="B183" s="96" t="s">
        <v>401</v>
      </c>
      <c r="C183" s="72" t="str">
        <f>IF(AND($R$1=1,P183=0),"",VLOOKUP(B183,Datenbank!B:C,2,FALSE))</f>
        <v>Aire30 S9-2</v>
      </c>
      <c r="D183" s="72" t="str">
        <f>IF(AND($R$1=1,P183=0),"",VLOOKUP(B183,Datenbank!B:D,3,FALSE))</f>
        <v>T-Nuts</v>
      </c>
      <c r="E183" s="73">
        <f>VLOOKUP(B183,Datenbank!B:N,10,FALSE)</f>
        <v>1.6</v>
      </c>
      <c r="F183" s="74">
        <f>IF($A$1=1,"",VLOOKUP(B183,Datenbank!$B$3:$U$1228,8,FALSE))</f>
        <v>50</v>
      </c>
      <c r="G183" s="80" t="s">
        <v>126</v>
      </c>
      <c r="H183" s="97"/>
      <c r="I183" s="98"/>
      <c r="J183" s="99"/>
      <c r="K183" s="98"/>
      <c r="L183" s="99"/>
      <c r="M183" s="98"/>
      <c r="N183" s="99"/>
      <c r="O183" s="100"/>
      <c r="P183" s="92">
        <f t="shared" si="3"/>
        <v>0</v>
      </c>
      <c r="Q183" s="79">
        <f>IF($A$1=1,"",IF(AND(Datenbank!J176=1,VOLUMES!G183="YES",SUM(H183:O183)&gt;0),SUM(H183:O183)*F183+4.5,SUM(H183:O183)*F183))</f>
        <v>0</v>
      </c>
    </row>
    <row r="184" spans="2:17" ht="18.75" x14ac:dyDescent="0.3">
      <c r="B184" s="96" t="s">
        <v>402</v>
      </c>
      <c r="C184" s="72" t="str">
        <f>IF(AND($R$1=1,P184=0),"",VLOOKUP(B184,Datenbank!B:C,2,FALSE))</f>
        <v>Aire30 S9-3</v>
      </c>
      <c r="D184" s="72" t="str">
        <f>IF(AND($R$1=1,P184=0),"",VLOOKUP(B184,Datenbank!B:D,3,FALSE))</f>
        <v>Clean</v>
      </c>
      <c r="E184" s="73">
        <f>VLOOKUP(B184,Datenbank!B:N,10,FALSE)</f>
        <v>1.7000000000000002</v>
      </c>
      <c r="F184" s="74">
        <f>IF($A$1=1,"",VLOOKUP(B184,Datenbank!$B$3:$U$1228,8,FALSE))</f>
        <v>53</v>
      </c>
      <c r="G184" s="80" t="s">
        <v>126</v>
      </c>
      <c r="H184" s="97"/>
      <c r="I184" s="98"/>
      <c r="J184" s="99"/>
      <c r="K184" s="98"/>
      <c r="L184" s="99"/>
      <c r="M184" s="98"/>
      <c r="N184" s="99"/>
      <c r="O184" s="100"/>
      <c r="P184" s="92">
        <f t="shared" si="3"/>
        <v>0</v>
      </c>
      <c r="Q184" s="79">
        <f>IF($A$1=1,"",IF(AND(Datenbank!J177=1,VOLUMES!G184="YES",SUM(H184:O184)&gt;0),SUM(H184:O184)*F184+4.5,SUM(H184:O184)*F184))</f>
        <v>0</v>
      </c>
    </row>
    <row r="185" spans="2:17" ht="18.75" x14ac:dyDescent="0.3">
      <c r="B185" s="96" t="s">
        <v>403</v>
      </c>
      <c r="C185" s="72" t="str">
        <f>IF(AND($R$1=1,P185=0),"",VLOOKUP(B185,Datenbank!B:C,2,FALSE))</f>
        <v>Aire30 S9-3</v>
      </c>
      <c r="D185" s="72" t="str">
        <f>IF(AND($R$1=1,P185=0),"",VLOOKUP(B185,Datenbank!B:D,3,FALSE))</f>
        <v>T-Nuts</v>
      </c>
      <c r="E185" s="73">
        <f>VLOOKUP(B185,Datenbank!B:N,10,FALSE)</f>
        <v>1.7000000000000002</v>
      </c>
      <c r="F185" s="74">
        <f>IF($A$1=1,"",VLOOKUP(B185,Datenbank!$B$3:$U$1228,8,FALSE))</f>
        <v>55</v>
      </c>
      <c r="G185" s="80" t="s">
        <v>126</v>
      </c>
      <c r="H185" s="97"/>
      <c r="I185" s="98"/>
      <c r="J185" s="99"/>
      <c r="K185" s="98"/>
      <c r="L185" s="99"/>
      <c r="M185" s="98"/>
      <c r="N185" s="99"/>
      <c r="O185" s="100"/>
      <c r="P185" s="92">
        <f t="shared" si="3"/>
        <v>0</v>
      </c>
      <c r="Q185" s="79">
        <f>IF($A$1=1,"",IF(AND(Datenbank!J178=1,VOLUMES!G185="YES",SUM(H185:O185)&gt;0),SUM(H185:O185)*F185+4.5,SUM(H185:O185)*F185))</f>
        <v>0</v>
      </c>
    </row>
    <row r="186" spans="2:17" ht="18.75" x14ac:dyDescent="0.3">
      <c r="B186" s="96" t="s">
        <v>404</v>
      </c>
      <c r="C186" s="72" t="str">
        <f>IF(AND($R$1=1,P186=0),"",VLOOKUP(B186,Datenbank!B:C,2,FALSE))</f>
        <v>Aire30 S9-4</v>
      </c>
      <c r="D186" s="72" t="str">
        <f>IF(AND($R$1=1,P186=0),"",VLOOKUP(B186,Datenbank!B:D,3,FALSE))</f>
        <v>Clean</v>
      </c>
      <c r="E186" s="73">
        <f>VLOOKUP(B186,Datenbank!B:N,10,FALSE)</f>
        <v>1.7000000000000002</v>
      </c>
      <c r="F186" s="74">
        <f>IF($A$1=1,"",VLOOKUP(B186,Datenbank!$B$3:$U$1228,8,FALSE))</f>
        <v>53</v>
      </c>
      <c r="G186" s="80" t="s">
        <v>126</v>
      </c>
      <c r="H186" s="97"/>
      <c r="I186" s="98"/>
      <c r="J186" s="99"/>
      <c r="K186" s="98"/>
      <c r="L186" s="99"/>
      <c r="M186" s="98"/>
      <c r="N186" s="99"/>
      <c r="O186" s="100"/>
      <c r="P186" s="92">
        <f t="shared" si="3"/>
        <v>0</v>
      </c>
      <c r="Q186" s="79">
        <f>IF($A$1=1,"",IF(AND(Datenbank!J179=1,VOLUMES!G186="YES",SUM(H186:O186)&gt;0),SUM(H186:O186)*F186+4.5,SUM(H186:O186)*F186))</f>
        <v>0</v>
      </c>
    </row>
    <row r="187" spans="2:17" ht="18.75" x14ac:dyDescent="0.3">
      <c r="B187" s="96" t="s">
        <v>405</v>
      </c>
      <c r="C187" s="72" t="str">
        <f>IF(AND($R$1=1,P187=0),"",VLOOKUP(B187,Datenbank!B:C,2,FALSE))</f>
        <v>Aire30 S9-4</v>
      </c>
      <c r="D187" s="72" t="str">
        <f>IF(AND($R$1=1,P187=0),"",VLOOKUP(B187,Datenbank!B:D,3,FALSE))</f>
        <v>T-Nuts</v>
      </c>
      <c r="E187" s="73">
        <f>VLOOKUP(B187,Datenbank!B:N,10,FALSE)</f>
        <v>1.7000000000000002</v>
      </c>
      <c r="F187" s="74">
        <f>IF($A$1=1,"",VLOOKUP(B187,Datenbank!$B$3:$U$1228,8,FALSE))</f>
        <v>55</v>
      </c>
      <c r="G187" s="80" t="s">
        <v>126</v>
      </c>
      <c r="H187" s="97"/>
      <c r="I187" s="98"/>
      <c r="J187" s="99"/>
      <c r="K187" s="98"/>
      <c r="L187" s="99"/>
      <c r="M187" s="98"/>
      <c r="N187" s="99"/>
      <c r="O187" s="100"/>
      <c r="P187" s="92">
        <f t="shared" si="3"/>
        <v>0</v>
      </c>
      <c r="Q187" s="79">
        <f>IF($A$1=1,"",IF(AND(Datenbank!J180=1,VOLUMES!G187="YES",SUM(H187:O187)&gt;0),SUM(H187:O187)*F187+4.5,SUM(H187:O187)*F187))</f>
        <v>0</v>
      </c>
    </row>
    <row r="188" spans="2:17" ht="18.75" x14ac:dyDescent="0.3">
      <c r="B188" s="96" t="s">
        <v>406</v>
      </c>
      <c r="C188" s="72" t="str">
        <f>IF(AND($R$1=1,P188=0),"",VLOOKUP(B188,Datenbank!B:C,2,FALSE))</f>
        <v>Aire30 S9-5</v>
      </c>
      <c r="D188" s="72" t="str">
        <f>IF(AND($R$1=1,P188=0),"",VLOOKUP(B188,Datenbank!B:D,3,FALSE))</f>
        <v>Clean</v>
      </c>
      <c r="E188" s="73">
        <f>VLOOKUP(B188,Datenbank!B:N,10,FALSE)</f>
        <v>1.7000000000000002</v>
      </c>
      <c r="F188" s="74">
        <f>IF($A$1=1,"",VLOOKUP(B188,Datenbank!$B$3:$U$1228,8,FALSE))</f>
        <v>54</v>
      </c>
      <c r="G188" s="80" t="s">
        <v>126</v>
      </c>
      <c r="H188" s="97"/>
      <c r="I188" s="98"/>
      <c r="J188" s="99"/>
      <c r="K188" s="98"/>
      <c r="L188" s="99"/>
      <c r="M188" s="98"/>
      <c r="N188" s="99"/>
      <c r="O188" s="100"/>
      <c r="P188" s="92">
        <f t="shared" ref="P188:P251" si="4">SUM(H188:O188)*E188</f>
        <v>0</v>
      </c>
      <c r="Q188" s="79">
        <f>IF($A$1=1,"",IF(AND(Datenbank!J181=1,VOLUMES!G188="YES",SUM(H188:O188)&gt;0),SUM(H188:O188)*F188+4.5,SUM(H188:O188)*F188))</f>
        <v>0</v>
      </c>
    </row>
    <row r="189" spans="2:17" ht="18.75" x14ac:dyDescent="0.3">
      <c r="B189" s="96" t="s">
        <v>407</v>
      </c>
      <c r="C189" s="72" t="str">
        <f>IF(AND($R$1=1,P189=0),"",VLOOKUP(B189,Datenbank!B:C,2,FALSE))</f>
        <v>Aire30 S9-5</v>
      </c>
      <c r="D189" s="72" t="str">
        <f>IF(AND($R$1=1,P189=0),"",VLOOKUP(B189,Datenbank!B:D,3,FALSE))</f>
        <v>T-Nuts</v>
      </c>
      <c r="E189" s="73">
        <f>VLOOKUP(B189,Datenbank!B:N,10,FALSE)</f>
        <v>1.7000000000000002</v>
      </c>
      <c r="F189" s="74">
        <f>IF($A$1=1,"",VLOOKUP(B189,Datenbank!$B$3:$U$1228,8,FALSE))</f>
        <v>57</v>
      </c>
      <c r="G189" s="80" t="s">
        <v>126</v>
      </c>
      <c r="H189" s="97"/>
      <c r="I189" s="98"/>
      <c r="J189" s="99"/>
      <c r="K189" s="98"/>
      <c r="L189" s="99"/>
      <c r="M189" s="98"/>
      <c r="N189" s="99"/>
      <c r="O189" s="100"/>
      <c r="P189" s="92">
        <f t="shared" si="4"/>
        <v>0</v>
      </c>
      <c r="Q189" s="79">
        <f>IF($A$1=1,"",IF(AND(Datenbank!J182=1,VOLUMES!G189="YES",SUM(H189:O189)&gt;0),SUM(H189:O189)*F189+4.5,SUM(H189:O189)*F189))</f>
        <v>0</v>
      </c>
    </row>
    <row r="190" spans="2:17" ht="18.75" x14ac:dyDescent="0.3">
      <c r="B190" s="96" t="s">
        <v>408</v>
      </c>
      <c r="C190" s="72" t="str">
        <f>IF(AND($R$1=1,P190=0),"",VLOOKUP(B190,Datenbank!B:C,2,FALSE))</f>
        <v>Aire30 S9-6</v>
      </c>
      <c r="D190" s="72" t="str">
        <f>IF(AND($R$1=1,P190=0),"",VLOOKUP(B190,Datenbank!B:D,3,FALSE))</f>
        <v>Clean</v>
      </c>
      <c r="E190" s="73">
        <f>VLOOKUP(B190,Datenbank!B:N,10,FALSE)</f>
        <v>1.7000000000000002</v>
      </c>
      <c r="F190" s="74">
        <f>IF($A$1=1,"",VLOOKUP(B190,Datenbank!$B$3:$U$1228,8,FALSE))</f>
        <v>54</v>
      </c>
      <c r="G190" s="80" t="s">
        <v>126</v>
      </c>
      <c r="H190" s="97"/>
      <c r="I190" s="98"/>
      <c r="J190" s="99"/>
      <c r="K190" s="98"/>
      <c r="L190" s="99"/>
      <c r="M190" s="98"/>
      <c r="N190" s="99"/>
      <c r="O190" s="100"/>
      <c r="P190" s="92">
        <f t="shared" si="4"/>
        <v>0</v>
      </c>
      <c r="Q190" s="79">
        <f>IF($A$1=1,"",IF(AND(Datenbank!J183=1,VOLUMES!G190="YES",SUM(H190:O190)&gt;0),SUM(H190:O190)*F190+4.5,SUM(H190:O190)*F190))</f>
        <v>0</v>
      </c>
    </row>
    <row r="191" spans="2:17" ht="18.75" x14ac:dyDescent="0.3">
      <c r="B191" s="96" t="s">
        <v>409</v>
      </c>
      <c r="C191" s="72" t="str">
        <f>IF(AND($R$1=1,P191=0),"",VLOOKUP(B191,Datenbank!B:C,2,FALSE))</f>
        <v>Aire30 S9-6</v>
      </c>
      <c r="D191" s="72" t="str">
        <f>IF(AND($R$1=1,P191=0),"",VLOOKUP(B191,Datenbank!B:D,3,FALSE))</f>
        <v>T-Nuts</v>
      </c>
      <c r="E191" s="73">
        <f>VLOOKUP(B191,Datenbank!B:N,10,FALSE)</f>
        <v>1.7000000000000002</v>
      </c>
      <c r="F191" s="74">
        <f>IF($A$1=1,"",VLOOKUP(B191,Datenbank!$B$3:$U$1228,8,FALSE))</f>
        <v>57</v>
      </c>
      <c r="G191" s="80" t="s">
        <v>126</v>
      </c>
      <c r="H191" s="97"/>
      <c r="I191" s="98"/>
      <c r="J191" s="99"/>
      <c r="K191" s="98"/>
      <c r="L191" s="99"/>
      <c r="M191" s="98"/>
      <c r="N191" s="99"/>
      <c r="O191" s="100"/>
      <c r="P191" s="92">
        <f t="shared" si="4"/>
        <v>0</v>
      </c>
      <c r="Q191" s="79">
        <f>IF($A$1=1,"",IF(AND(Datenbank!J184=1,VOLUMES!G191="YES",SUM(H191:O191)&gt;0),SUM(H191:O191)*F191+4.5,SUM(H191:O191)*F191))</f>
        <v>0</v>
      </c>
    </row>
    <row r="192" spans="2:17" ht="18.75" x14ac:dyDescent="0.3">
      <c r="B192" s="96" t="s">
        <v>410</v>
      </c>
      <c r="C192" s="72" t="str">
        <f>IF(AND($R$1=1,P192=0),"",VLOOKUP(B192,Datenbank!B:C,2,FALSE))</f>
        <v>Aire30 S9-7</v>
      </c>
      <c r="D192" s="72" t="str">
        <f>IF(AND($R$1=1,P192=0),"",VLOOKUP(B192,Datenbank!B:D,3,FALSE))</f>
        <v>Clean</v>
      </c>
      <c r="E192" s="73">
        <f>VLOOKUP(B192,Datenbank!B:N,10,FALSE)</f>
        <v>1.9000000000000001</v>
      </c>
      <c r="F192" s="74">
        <f>IF($A$1=1,"",VLOOKUP(B192,Datenbank!$B$3:$U$1228,8,FALSE))</f>
        <v>54</v>
      </c>
      <c r="G192" s="80" t="s">
        <v>126</v>
      </c>
      <c r="H192" s="97"/>
      <c r="I192" s="98"/>
      <c r="J192" s="99"/>
      <c r="K192" s="98"/>
      <c r="L192" s="99"/>
      <c r="M192" s="98"/>
      <c r="N192" s="99"/>
      <c r="O192" s="100"/>
      <c r="P192" s="92">
        <f t="shared" si="4"/>
        <v>0</v>
      </c>
      <c r="Q192" s="79">
        <f>IF($A$1=1,"",IF(AND(Datenbank!J185=1,VOLUMES!G192="YES",SUM(H192:O192)&gt;0),SUM(H192:O192)*F192+4.5,SUM(H192:O192)*F192))</f>
        <v>0</v>
      </c>
    </row>
    <row r="193" spans="2:17" ht="18.75" x14ac:dyDescent="0.3">
      <c r="B193" s="96" t="s">
        <v>411</v>
      </c>
      <c r="C193" s="72" t="str">
        <f>IF(AND($R$1=1,P193=0),"",VLOOKUP(B193,Datenbank!B:C,2,FALSE))</f>
        <v>Aire30 S9-7</v>
      </c>
      <c r="D193" s="72" t="str">
        <f>IF(AND($R$1=1,P193=0),"",VLOOKUP(B193,Datenbank!B:D,3,FALSE))</f>
        <v>T-Nuts</v>
      </c>
      <c r="E193" s="73">
        <f>VLOOKUP(B193,Datenbank!B:N,10,FALSE)</f>
        <v>1.9000000000000001</v>
      </c>
      <c r="F193" s="74">
        <f>IF($A$1=1,"",VLOOKUP(B193,Datenbank!$B$3:$U$1228,8,FALSE))</f>
        <v>57</v>
      </c>
      <c r="G193" s="80" t="s">
        <v>126</v>
      </c>
      <c r="H193" s="97"/>
      <c r="I193" s="98"/>
      <c r="J193" s="99"/>
      <c r="K193" s="98"/>
      <c r="L193" s="99"/>
      <c r="M193" s="98"/>
      <c r="N193" s="99"/>
      <c r="O193" s="100"/>
      <c r="P193" s="92">
        <f t="shared" si="4"/>
        <v>0</v>
      </c>
      <c r="Q193" s="79">
        <f>IF($A$1=1,"",IF(AND(Datenbank!J186=1,VOLUMES!G193="YES",SUM(H193:O193)&gt;0),SUM(H193:O193)*F193+4.5,SUM(H193:O193)*F193))</f>
        <v>0</v>
      </c>
    </row>
    <row r="194" spans="2:17" ht="18.75" x14ac:dyDescent="0.3">
      <c r="B194" s="96" t="s">
        <v>412</v>
      </c>
      <c r="C194" s="72" t="str">
        <f>IF(AND($R$1=1,P194=0),"",VLOOKUP(B194,Datenbank!B:C,2,FALSE))</f>
        <v>Aire30 S9-8</v>
      </c>
      <c r="D194" s="72" t="str">
        <f>IF(AND($R$1=1,P194=0),"",VLOOKUP(B194,Datenbank!B:D,3,FALSE))</f>
        <v>Clean</v>
      </c>
      <c r="E194" s="73">
        <f>VLOOKUP(B194,Datenbank!B:N,10,FALSE)</f>
        <v>1.9000000000000001</v>
      </c>
      <c r="F194" s="74">
        <f>IF($A$1=1,"",VLOOKUP(B194,Datenbank!$B$3:$U$1228,8,FALSE))</f>
        <v>54</v>
      </c>
      <c r="G194" s="80" t="s">
        <v>126</v>
      </c>
      <c r="H194" s="97"/>
      <c r="I194" s="98"/>
      <c r="J194" s="99"/>
      <c r="K194" s="98"/>
      <c r="L194" s="99"/>
      <c r="M194" s="98"/>
      <c r="N194" s="99"/>
      <c r="O194" s="100"/>
      <c r="P194" s="92">
        <f t="shared" si="4"/>
        <v>0</v>
      </c>
      <c r="Q194" s="79">
        <f>IF($A$1=1,"",IF(AND(Datenbank!J187=1,VOLUMES!G194="YES",SUM(H194:O194)&gt;0),SUM(H194:O194)*F194+4.5,SUM(H194:O194)*F194))</f>
        <v>0</v>
      </c>
    </row>
    <row r="195" spans="2:17" ht="18.75" x14ac:dyDescent="0.3">
      <c r="B195" s="96" t="s">
        <v>413</v>
      </c>
      <c r="C195" s="72" t="str">
        <f>IF(AND($R$1=1,P195=0),"",VLOOKUP(B195,Datenbank!B:C,2,FALSE))</f>
        <v>Aire30 S9-8</v>
      </c>
      <c r="D195" s="72" t="str">
        <f>IF(AND($R$1=1,P195=0),"",VLOOKUP(B195,Datenbank!B:D,3,FALSE))</f>
        <v>T-Nuts</v>
      </c>
      <c r="E195" s="73">
        <f>VLOOKUP(B195,Datenbank!B:N,10,FALSE)</f>
        <v>1.9000000000000001</v>
      </c>
      <c r="F195" s="74">
        <f>IF($A$1=1,"",VLOOKUP(B195,Datenbank!$B$3:$U$1228,8,FALSE))</f>
        <v>57</v>
      </c>
      <c r="G195" s="80" t="s">
        <v>126</v>
      </c>
      <c r="H195" s="97"/>
      <c r="I195" s="98"/>
      <c r="J195" s="99"/>
      <c r="K195" s="98"/>
      <c r="L195" s="99"/>
      <c r="M195" s="98"/>
      <c r="N195" s="99"/>
      <c r="O195" s="100"/>
      <c r="P195" s="92">
        <f t="shared" si="4"/>
        <v>0</v>
      </c>
      <c r="Q195" s="79">
        <f>IF($A$1=1,"",IF(AND(Datenbank!J188=1,VOLUMES!G195="YES",SUM(H195:O195)&gt;0),SUM(H195:O195)*F195+4.5,SUM(H195:O195)*F195))</f>
        <v>0</v>
      </c>
    </row>
    <row r="196" spans="2:17" ht="18.75" x14ac:dyDescent="0.3">
      <c r="B196" s="96" t="s">
        <v>414</v>
      </c>
      <c r="C196" s="72" t="str">
        <f>IF(AND($R$1=1,P196=0),"",VLOOKUP(B196,Datenbank!B:C,2,FALSE))</f>
        <v>Aire40 S10-1</v>
      </c>
      <c r="D196" s="72" t="str">
        <f>IF(AND($R$1=1,P196=0),"",VLOOKUP(B196,Datenbank!B:D,3,FALSE))</f>
        <v>Clean</v>
      </c>
      <c r="E196" s="73">
        <f>VLOOKUP(B196,Datenbank!B:N,10,FALSE)</f>
        <v>2.4</v>
      </c>
      <c r="F196" s="74">
        <f>IF($A$1=1,"",VLOOKUP(B196,Datenbank!$B$3:$U$1228,8,FALSE))</f>
        <v>73</v>
      </c>
      <c r="G196" s="80" t="s">
        <v>126</v>
      </c>
      <c r="H196" s="97"/>
      <c r="I196" s="98"/>
      <c r="J196" s="99"/>
      <c r="K196" s="98"/>
      <c r="L196" s="99"/>
      <c r="M196" s="98"/>
      <c r="N196" s="99"/>
      <c r="O196" s="100"/>
      <c r="P196" s="92">
        <f t="shared" si="4"/>
        <v>0</v>
      </c>
      <c r="Q196" s="79">
        <f>IF($A$1=1,"",IF(AND(Datenbank!J189=1,VOLUMES!G196="YES",SUM(H196:O196)&gt;0),SUM(H196:O196)*F196+4.5,SUM(H196:O196)*F196))</f>
        <v>0</v>
      </c>
    </row>
    <row r="197" spans="2:17" ht="18.75" x14ac:dyDescent="0.3">
      <c r="B197" s="96" t="s">
        <v>415</v>
      </c>
      <c r="C197" s="72" t="str">
        <f>IF(AND($R$1=1,P197=0),"",VLOOKUP(B197,Datenbank!B:C,2,FALSE))</f>
        <v>Aire40 S10-1</v>
      </c>
      <c r="D197" s="72" t="str">
        <f>IF(AND($R$1=1,P197=0),"",VLOOKUP(B197,Datenbank!B:D,3,FALSE))</f>
        <v>T-Nuts</v>
      </c>
      <c r="E197" s="73">
        <f>VLOOKUP(B197,Datenbank!B:N,10,FALSE)</f>
        <v>2.4</v>
      </c>
      <c r="F197" s="74">
        <f>IF($A$1=1,"",VLOOKUP(B197,Datenbank!$B$3:$U$1228,8,FALSE))</f>
        <v>77</v>
      </c>
      <c r="G197" s="80" t="s">
        <v>126</v>
      </c>
      <c r="H197" s="97"/>
      <c r="I197" s="98"/>
      <c r="J197" s="99"/>
      <c r="K197" s="98"/>
      <c r="L197" s="99"/>
      <c r="M197" s="98"/>
      <c r="N197" s="99"/>
      <c r="O197" s="100"/>
      <c r="P197" s="92">
        <f t="shared" si="4"/>
        <v>0</v>
      </c>
      <c r="Q197" s="79">
        <f>IF($A$1=1,"",IF(AND(Datenbank!J190=1,VOLUMES!G197="YES",SUM(H197:O197)&gt;0),SUM(H197:O197)*F197+4.5,SUM(H197:O197)*F197))</f>
        <v>0</v>
      </c>
    </row>
    <row r="198" spans="2:17" ht="18.75" x14ac:dyDescent="0.3">
      <c r="B198" s="96" t="s">
        <v>416</v>
      </c>
      <c r="C198" s="72" t="str">
        <f>IF(AND($R$1=1,P198=0),"",VLOOKUP(B198,Datenbank!B:C,2,FALSE))</f>
        <v>Aire40 S10-2</v>
      </c>
      <c r="D198" s="72" t="str">
        <f>IF(AND($R$1=1,P198=0),"",VLOOKUP(B198,Datenbank!B:D,3,FALSE))</f>
        <v>Clean</v>
      </c>
      <c r="E198" s="73">
        <f>VLOOKUP(B198,Datenbank!B:N,10,FALSE)</f>
        <v>2.4</v>
      </c>
      <c r="F198" s="74">
        <f>IF($A$1=1,"",VLOOKUP(B198,Datenbank!$B$3:$U$1228,8,FALSE))</f>
        <v>73</v>
      </c>
      <c r="G198" s="80" t="s">
        <v>126</v>
      </c>
      <c r="H198" s="97"/>
      <c r="I198" s="98"/>
      <c r="J198" s="99"/>
      <c r="K198" s="98"/>
      <c r="L198" s="99"/>
      <c r="M198" s="98"/>
      <c r="N198" s="99"/>
      <c r="O198" s="100"/>
      <c r="P198" s="92">
        <f t="shared" si="4"/>
        <v>0</v>
      </c>
      <c r="Q198" s="79">
        <f>IF($A$1=1,"",IF(AND(Datenbank!J191=1,VOLUMES!G198="YES",SUM(H198:O198)&gt;0),SUM(H198:O198)*F198+4.5,SUM(H198:O198)*F198))</f>
        <v>0</v>
      </c>
    </row>
    <row r="199" spans="2:17" ht="18.75" x14ac:dyDescent="0.3">
      <c r="B199" s="96" t="s">
        <v>417</v>
      </c>
      <c r="C199" s="72" t="str">
        <f>IF(AND($R$1=1,P199=0),"",VLOOKUP(B199,Datenbank!B:C,2,FALSE))</f>
        <v>Aire40 S10-2</v>
      </c>
      <c r="D199" s="72" t="str">
        <f>IF(AND($R$1=1,P199=0),"",VLOOKUP(B199,Datenbank!B:D,3,FALSE))</f>
        <v>T-Nuts</v>
      </c>
      <c r="E199" s="73">
        <f>VLOOKUP(B199,Datenbank!B:N,10,FALSE)</f>
        <v>2.4</v>
      </c>
      <c r="F199" s="74">
        <f>IF($A$1=1,"",VLOOKUP(B199,Datenbank!$B$3:$U$1228,8,FALSE))</f>
        <v>77</v>
      </c>
      <c r="G199" s="80" t="s">
        <v>126</v>
      </c>
      <c r="H199" s="97"/>
      <c r="I199" s="98"/>
      <c r="J199" s="99"/>
      <c r="K199" s="98"/>
      <c r="L199" s="99"/>
      <c r="M199" s="98"/>
      <c r="N199" s="99"/>
      <c r="O199" s="100"/>
      <c r="P199" s="92">
        <f t="shared" si="4"/>
        <v>0</v>
      </c>
      <c r="Q199" s="79">
        <f>IF($A$1=1,"",IF(AND(Datenbank!J192=1,VOLUMES!G199="YES",SUM(H199:O199)&gt;0),SUM(H199:O199)*F199+4.5,SUM(H199:O199)*F199))</f>
        <v>0</v>
      </c>
    </row>
    <row r="200" spans="2:17" ht="18.75" x14ac:dyDescent="0.3">
      <c r="B200" s="96" t="s">
        <v>418</v>
      </c>
      <c r="C200" s="72" t="str">
        <f>IF(AND($R$1=1,P200=0),"",VLOOKUP(B200,Datenbank!B:C,2,FALSE))</f>
        <v>Aire40 S10-3</v>
      </c>
      <c r="D200" s="72" t="str">
        <f>IF(AND($R$1=1,P200=0),"",VLOOKUP(B200,Datenbank!B:D,3,FALSE))</f>
        <v>Clean</v>
      </c>
      <c r="E200" s="73">
        <f>VLOOKUP(B200,Datenbank!B:N,10,FALSE)</f>
        <v>2.7</v>
      </c>
      <c r="F200" s="74">
        <f>IF($A$1=1,"",VLOOKUP(B200,Datenbank!$B$3:$U$1228,8,FALSE))</f>
        <v>76</v>
      </c>
      <c r="G200" s="80" t="s">
        <v>126</v>
      </c>
      <c r="H200" s="97"/>
      <c r="I200" s="98"/>
      <c r="J200" s="99"/>
      <c r="K200" s="98"/>
      <c r="L200" s="99"/>
      <c r="M200" s="98"/>
      <c r="N200" s="99"/>
      <c r="O200" s="100"/>
      <c r="P200" s="92">
        <f t="shared" si="4"/>
        <v>0</v>
      </c>
      <c r="Q200" s="79">
        <f>IF($A$1=1,"",IF(AND(Datenbank!J193=1,VOLUMES!G200="YES",SUM(H200:O200)&gt;0),SUM(H200:O200)*F200+4.5,SUM(H200:O200)*F200))</f>
        <v>0</v>
      </c>
    </row>
    <row r="201" spans="2:17" ht="18.75" x14ac:dyDescent="0.3">
      <c r="B201" s="96" t="s">
        <v>419</v>
      </c>
      <c r="C201" s="72" t="str">
        <f>IF(AND($R$1=1,P201=0),"",VLOOKUP(B201,Datenbank!B:C,2,FALSE))</f>
        <v>Aire40 S10-3</v>
      </c>
      <c r="D201" s="72" t="str">
        <f>IF(AND($R$1=1,P201=0),"",VLOOKUP(B201,Datenbank!B:D,3,FALSE))</f>
        <v>T-Nuts</v>
      </c>
      <c r="E201" s="73">
        <f>VLOOKUP(B201,Datenbank!B:N,10,FALSE)</f>
        <v>2.7</v>
      </c>
      <c r="F201" s="74">
        <f>IF($A$1=1,"",VLOOKUP(B201,Datenbank!$B$3:$U$1228,8,FALSE))</f>
        <v>81</v>
      </c>
      <c r="G201" s="80" t="s">
        <v>126</v>
      </c>
      <c r="H201" s="97"/>
      <c r="I201" s="98"/>
      <c r="J201" s="99"/>
      <c r="K201" s="98"/>
      <c r="L201" s="99"/>
      <c r="M201" s="98"/>
      <c r="N201" s="99"/>
      <c r="O201" s="100"/>
      <c r="P201" s="92">
        <f t="shared" si="4"/>
        <v>0</v>
      </c>
      <c r="Q201" s="79">
        <f>IF($A$1=1,"",IF(AND(Datenbank!J194=1,VOLUMES!G201="YES",SUM(H201:O201)&gt;0),SUM(H201:O201)*F201+4.5,SUM(H201:O201)*F201))</f>
        <v>0</v>
      </c>
    </row>
    <row r="202" spans="2:17" ht="18.75" x14ac:dyDescent="0.3">
      <c r="B202" s="96" t="s">
        <v>420</v>
      </c>
      <c r="C202" s="72" t="str">
        <f>IF(AND($R$1=1,P202=0),"",VLOOKUP(B202,Datenbank!B:C,2,FALSE))</f>
        <v>Aire40 S10-4</v>
      </c>
      <c r="D202" s="72" t="str">
        <f>IF(AND($R$1=1,P202=0),"",VLOOKUP(B202,Datenbank!B:D,3,FALSE))</f>
        <v>Clean</v>
      </c>
      <c r="E202" s="73">
        <f>VLOOKUP(B202,Datenbank!B:N,10,FALSE)</f>
        <v>2.7</v>
      </c>
      <c r="F202" s="74">
        <f>IF($A$1=1,"",VLOOKUP(B202,Datenbank!$B$3:$U$1228,8,FALSE))</f>
        <v>76</v>
      </c>
      <c r="G202" s="80" t="s">
        <v>126</v>
      </c>
      <c r="H202" s="97"/>
      <c r="I202" s="98"/>
      <c r="J202" s="99"/>
      <c r="K202" s="98"/>
      <c r="L202" s="99"/>
      <c r="M202" s="98"/>
      <c r="N202" s="99"/>
      <c r="O202" s="100"/>
      <c r="P202" s="92">
        <f t="shared" si="4"/>
        <v>0</v>
      </c>
      <c r="Q202" s="79">
        <f>IF($A$1=1,"",IF(AND(Datenbank!J195=1,VOLUMES!G202="YES",SUM(H202:O202)&gt;0),SUM(H202:O202)*F202+4.5,SUM(H202:O202)*F202))</f>
        <v>0</v>
      </c>
    </row>
    <row r="203" spans="2:17" ht="18.75" x14ac:dyDescent="0.3">
      <c r="B203" s="96" t="s">
        <v>421</v>
      </c>
      <c r="C203" s="72" t="str">
        <f>IF(AND($R$1=1,P203=0),"",VLOOKUP(B203,Datenbank!B:C,2,FALSE))</f>
        <v>Aire40 S10-4</v>
      </c>
      <c r="D203" s="72" t="str">
        <f>IF(AND($R$1=1,P203=0),"",VLOOKUP(B203,Datenbank!B:D,3,FALSE))</f>
        <v>T-Nuts</v>
      </c>
      <c r="E203" s="73">
        <f>VLOOKUP(B203,Datenbank!B:N,10,FALSE)</f>
        <v>2.7</v>
      </c>
      <c r="F203" s="74">
        <f>IF($A$1=1,"",VLOOKUP(B203,Datenbank!$B$3:$U$1228,8,FALSE))</f>
        <v>81</v>
      </c>
      <c r="G203" s="80" t="s">
        <v>126</v>
      </c>
      <c r="H203" s="97"/>
      <c r="I203" s="98"/>
      <c r="J203" s="99"/>
      <c r="K203" s="98"/>
      <c r="L203" s="99"/>
      <c r="M203" s="98"/>
      <c r="N203" s="99"/>
      <c r="O203" s="100"/>
      <c r="P203" s="92">
        <f t="shared" si="4"/>
        <v>0</v>
      </c>
      <c r="Q203" s="79">
        <f>IF($A$1=1,"",IF(AND(Datenbank!J196=1,VOLUMES!G203="YES",SUM(H203:O203)&gt;0),SUM(H203:O203)*F203+4.5,SUM(H203:O203)*F203))</f>
        <v>0</v>
      </c>
    </row>
    <row r="204" spans="2:17" ht="18.75" x14ac:dyDescent="0.3">
      <c r="B204" s="96" t="s">
        <v>422</v>
      </c>
      <c r="C204" s="72" t="str">
        <f>IF(AND($R$1=1,P204=0),"",VLOOKUP(B204,Datenbank!B:C,2,FALSE))</f>
        <v>Aire40 S10-5</v>
      </c>
      <c r="D204" s="72" t="str">
        <f>IF(AND($R$1=1,P204=0),"",VLOOKUP(B204,Datenbank!B:D,3,FALSE))</f>
        <v>Clean</v>
      </c>
      <c r="E204" s="73">
        <f>VLOOKUP(B204,Datenbank!B:N,10,FALSE)</f>
        <v>3</v>
      </c>
      <c r="F204" s="74">
        <f>IF($A$1=1,"",VLOOKUP(B204,Datenbank!$B$3:$U$1228,8,FALSE))</f>
        <v>79</v>
      </c>
      <c r="G204" s="80" t="s">
        <v>126</v>
      </c>
      <c r="H204" s="97"/>
      <c r="I204" s="98"/>
      <c r="J204" s="99"/>
      <c r="K204" s="98"/>
      <c r="L204" s="99"/>
      <c r="M204" s="98"/>
      <c r="N204" s="99"/>
      <c r="O204" s="100"/>
      <c r="P204" s="92">
        <f t="shared" si="4"/>
        <v>0</v>
      </c>
      <c r="Q204" s="79">
        <f>IF($A$1=1,"",IF(AND(Datenbank!J197=1,VOLUMES!G204="YES",SUM(H204:O204)&gt;0),SUM(H204:O204)*F204+4.5,SUM(H204:O204)*F204))</f>
        <v>0</v>
      </c>
    </row>
    <row r="205" spans="2:17" ht="18.75" x14ac:dyDescent="0.3">
      <c r="B205" s="96" t="s">
        <v>423</v>
      </c>
      <c r="C205" s="72" t="str">
        <f>IF(AND($R$1=1,P205=0),"",VLOOKUP(B205,Datenbank!B:C,2,FALSE))</f>
        <v>Aire40 S10-5</v>
      </c>
      <c r="D205" s="72" t="str">
        <f>IF(AND($R$1=1,P205=0),"",VLOOKUP(B205,Datenbank!B:D,3,FALSE))</f>
        <v>T-Nuts</v>
      </c>
      <c r="E205" s="73">
        <f>VLOOKUP(B205,Datenbank!B:N,10,FALSE)</f>
        <v>3</v>
      </c>
      <c r="F205" s="74">
        <f>IF($A$1=1,"",VLOOKUP(B205,Datenbank!$B$3:$U$1228,8,FALSE))</f>
        <v>82</v>
      </c>
      <c r="G205" s="80" t="s">
        <v>126</v>
      </c>
      <c r="H205" s="97"/>
      <c r="I205" s="98"/>
      <c r="J205" s="99"/>
      <c r="K205" s="98"/>
      <c r="L205" s="99"/>
      <c r="M205" s="98"/>
      <c r="N205" s="99"/>
      <c r="O205" s="100"/>
      <c r="P205" s="92">
        <f t="shared" si="4"/>
        <v>0</v>
      </c>
      <c r="Q205" s="79">
        <f>IF($A$1=1,"",IF(AND(Datenbank!J198=1,VOLUMES!G205="YES",SUM(H205:O205)&gt;0),SUM(H205:O205)*F205+4.5,SUM(H205:O205)*F205))</f>
        <v>0</v>
      </c>
    </row>
    <row r="206" spans="2:17" ht="18.75" x14ac:dyDescent="0.3">
      <c r="B206" s="96" t="s">
        <v>424</v>
      </c>
      <c r="C206" s="72" t="str">
        <f>IF(AND($R$1=1,P206=0),"",VLOOKUP(B206,Datenbank!B:C,2,FALSE))</f>
        <v>Aire40 S10-6</v>
      </c>
      <c r="D206" s="72" t="str">
        <f>IF(AND($R$1=1,P206=0),"",VLOOKUP(B206,Datenbank!B:D,3,FALSE))</f>
        <v>Clean</v>
      </c>
      <c r="E206" s="73">
        <f>VLOOKUP(B206,Datenbank!B:N,10,FALSE)</f>
        <v>3</v>
      </c>
      <c r="F206" s="74">
        <f>IF($A$1=1,"",VLOOKUP(B206,Datenbank!$B$3:$U$1228,8,FALSE))</f>
        <v>79</v>
      </c>
      <c r="G206" s="80" t="s">
        <v>126</v>
      </c>
      <c r="H206" s="97"/>
      <c r="I206" s="98"/>
      <c r="J206" s="99"/>
      <c r="K206" s="98"/>
      <c r="L206" s="99"/>
      <c r="M206" s="98"/>
      <c r="N206" s="99"/>
      <c r="O206" s="100"/>
      <c r="P206" s="92">
        <f t="shared" si="4"/>
        <v>0</v>
      </c>
      <c r="Q206" s="79">
        <f>IF($A$1=1,"",IF(AND(Datenbank!J199=1,VOLUMES!G206="YES",SUM(H206:O206)&gt;0),SUM(H206:O206)*F206+4.5,SUM(H206:O206)*F206))</f>
        <v>0</v>
      </c>
    </row>
    <row r="207" spans="2:17" ht="18.75" x14ac:dyDescent="0.3">
      <c r="B207" s="96" t="s">
        <v>425</v>
      </c>
      <c r="C207" s="72" t="str">
        <f>IF(AND($R$1=1,P207=0),"",VLOOKUP(B207,Datenbank!B:C,2,FALSE))</f>
        <v>Aire40 S10-6</v>
      </c>
      <c r="D207" s="72" t="str">
        <f>IF(AND($R$1=1,P207=0),"",VLOOKUP(B207,Datenbank!B:D,3,FALSE))</f>
        <v>T-Nuts</v>
      </c>
      <c r="E207" s="73">
        <f>VLOOKUP(B207,Datenbank!B:N,10,FALSE)</f>
        <v>3</v>
      </c>
      <c r="F207" s="74">
        <f>IF($A$1=1,"",VLOOKUP(B207,Datenbank!$B$3:$U$1228,8,FALSE))</f>
        <v>82</v>
      </c>
      <c r="G207" s="80" t="s">
        <v>126</v>
      </c>
      <c r="H207" s="97"/>
      <c r="I207" s="98"/>
      <c r="J207" s="99"/>
      <c r="K207" s="98"/>
      <c r="L207" s="99"/>
      <c r="M207" s="98"/>
      <c r="N207" s="99"/>
      <c r="O207" s="100"/>
      <c r="P207" s="92">
        <f t="shared" si="4"/>
        <v>0</v>
      </c>
      <c r="Q207" s="79">
        <f>IF($A$1=1,"",IF(AND(Datenbank!J200=1,VOLUMES!G207="YES",SUM(H207:O207)&gt;0),SUM(H207:O207)*F207+4.5,SUM(H207:O207)*F207))</f>
        <v>0</v>
      </c>
    </row>
    <row r="208" spans="2:17" ht="18.75" x14ac:dyDescent="0.3">
      <c r="B208" s="96" t="s">
        <v>426</v>
      </c>
      <c r="C208" s="72" t="str">
        <f>IF(AND($R$1=1,P208=0),"",VLOOKUP(B208,Datenbank!B:C,2,FALSE))</f>
        <v>Aire40 S10-7</v>
      </c>
      <c r="D208" s="72" t="str">
        <f>IF(AND($R$1=1,P208=0),"",VLOOKUP(B208,Datenbank!B:D,3,FALSE))</f>
        <v>Clean</v>
      </c>
      <c r="E208" s="73">
        <f>VLOOKUP(B208,Datenbank!B:N,10,FALSE)</f>
        <v>3.3000000000000003</v>
      </c>
      <c r="F208" s="74">
        <f>IF($A$1=1,"",VLOOKUP(B208,Datenbank!$B$3:$U$1228,8,FALSE))</f>
        <v>82</v>
      </c>
      <c r="G208" s="80" t="s">
        <v>126</v>
      </c>
      <c r="H208" s="97"/>
      <c r="I208" s="98"/>
      <c r="J208" s="99"/>
      <c r="K208" s="98"/>
      <c r="L208" s="99"/>
      <c r="M208" s="98"/>
      <c r="N208" s="99"/>
      <c r="O208" s="100"/>
      <c r="P208" s="92">
        <f t="shared" si="4"/>
        <v>0</v>
      </c>
      <c r="Q208" s="79">
        <f>IF($A$1=1,"",IF(AND(Datenbank!J201=1,VOLUMES!G208="YES",SUM(H208:O208)&gt;0),SUM(H208:O208)*F208+4.5,SUM(H208:O208)*F208))</f>
        <v>0</v>
      </c>
    </row>
    <row r="209" spans="2:17" ht="18.75" x14ac:dyDescent="0.3">
      <c r="B209" s="96" t="s">
        <v>427</v>
      </c>
      <c r="C209" s="72" t="str">
        <f>IF(AND($R$1=1,P209=0),"",VLOOKUP(B209,Datenbank!B:C,2,FALSE))</f>
        <v>Aire40 S10-7</v>
      </c>
      <c r="D209" s="72" t="str">
        <f>IF(AND($R$1=1,P209=0),"",VLOOKUP(B209,Datenbank!B:D,3,FALSE))</f>
        <v>T-Nuts</v>
      </c>
      <c r="E209" s="73">
        <f>VLOOKUP(B209,Datenbank!B:N,10,FALSE)</f>
        <v>3.3000000000000003</v>
      </c>
      <c r="F209" s="74">
        <f>IF($A$1=1,"",VLOOKUP(B209,Datenbank!$B$3:$U$1228,8,FALSE))</f>
        <v>87</v>
      </c>
      <c r="G209" s="80" t="s">
        <v>126</v>
      </c>
      <c r="H209" s="97"/>
      <c r="I209" s="98"/>
      <c r="J209" s="99"/>
      <c r="K209" s="98"/>
      <c r="L209" s="99"/>
      <c r="M209" s="98"/>
      <c r="N209" s="99"/>
      <c r="O209" s="100"/>
      <c r="P209" s="92">
        <f t="shared" si="4"/>
        <v>0</v>
      </c>
      <c r="Q209" s="79">
        <f>IF($A$1=1,"",IF(AND(Datenbank!J202=1,VOLUMES!G209="YES",SUM(H209:O209)&gt;0),SUM(H209:O209)*F209+4.5,SUM(H209:O209)*F209))</f>
        <v>0</v>
      </c>
    </row>
    <row r="210" spans="2:17" ht="18.75" x14ac:dyDescent="0.3">
      <c r="B210" s="96" t="s">
        <v>428</v>
      </c>
      <c r="C210" s="72" t="str">
        <f>IF(AND($R$1=1,P210=0),"",VLOOKUP(B210,Datenbank!B:C,2,FALSE))</f>
        <v>Aire40 S10-8</v>
      </c>
      <c r="D210" s="72" t="str">
        <f>IF(AND($R$1=1,P210=0),"",VLOOKUP(B210,Datenbank!B:D,3,FALSE))</f>
        <v>Clean</v>
      </c>
      <c r="E210" s="73">
        <f>VLOOKUP(B210,Datenbank!B:N,10,FALSE)</f>
        <v>3.3000000000000003</v>
      </c>
      <c r="F210" s="74">
        <f>IF($A$1=1,"",VLOOKUP(B210,Datenbank!$B$3:$U$1228,8,FALSE))</f>
        <v>82</v>
      </c>
      <c r="G210" s="80" t="s">
        <v>126</v>
      </c>
      <c r="H210" s="97"/>
      <c r="I210" s="98"/>
      <c r="J210" s="99"/>
      <c r="K210" s="98"/>
      <c r="L210" s="99"/>
      <c r="M210" s="98"/>
      <c r="N210" s="99"/>
      <c r="O210" s="100"/>
      <c r="P210" s="92">
        <f t="shared" si="4"/>
        <v>0</v>
      </c>
      <c r="Q210" s="79">
        <f>IF($A$1=1,"",IF(AND(Datenbank!J203=1,VOLUMES!G210="YES",SUM(H210:O210)&gt;0),SUM(H210:O210)*F210+4.5,SUM(H210:O210)*F210))</f>
        <v>0</v>
      </c>
    </row>
    <row r="211" spans="2:17" ht="18.75" x14ac:dyDescent="0.3">
      <c r="B211" s="96" t="s">
        <v>429</v>
      </c>
      <c r="C211" s="72" t="str">
        <f>IF(AND($R$1=1,P211=0),"",VLOOKUP(B211,Datenbank!B:C,2,FALSE))</f>
        <v>Aire40 S10-8</v>
      </c>
      <c r="D211" s="72" t="str">
        <f>IF(AND($R$1=1,P211=0),"",VLOOKUP(B211,Datenbank!B:D,3,FALSE))</f>
        <v>T-Nuts</v>
      </c>
      <c r="E211" s="73">
        <f>VLOOKUP(B211,Datenbank!B:N,10,FALSE)</f>
        <v>3.3000000000000003</v>
      </c>
      <c r="F211" s="74">
        <f>IF($A$1=1,"",VLOOKUP(B211,Datenbank!$B$3:$U$1228,8,FALSE))</f>
        <v>87</v>
      </c>
      <c r="G211" s="80" t="s">
        <v>126</v>
      </c>
      <c r="H211" s="97"/>
      <c r="I211" s="98"/>
      <c r="J211" s="99"/>
      <c r="K211" s="98"/>
      <c r="L211" s="99"/>
      <c r="M211" s="98"/>
      <c r="N211" s="99"/>
      <c r="O211" s="100"/>
      <c r="P211" s="92">
        <f t="shared" si="4"/>
        <v>0</v>
      </c>
      <c r="Q211" s="79">
        <f>IF($A$1=1,"",IF(AND(Datenbank!J204=1,VOLUMES!G211="YES",SUM(H211:O211)&gt;0),SUM(H211:O211)*F211+4.5,SUM(H211:O211)*F211))</f>
        <v>0</v>
      </c>
    </row>
    <row r="212" spans="2:17" ht="18.75" x14ac:dyDescent="0.3">
      <c r="B212" s="96" t="s">
        <v>430</v>
      </c>
      <c r="C212" s="72" t="str">
        <f>IF(AND($R$1=1,P212=0),"",VLOOKUP(B212,Datenbank!B:C,2,FALSE))</f>
        <v>Aire40 S10-9</v>
      </c>
      <c r="D212" s="72" t="str">
        <f>IF(AND($R$1=1,P212=0),"",VLOOKUP(B212,Datenbank!B:D,3,FALSE))</f>
        <v>Clean</v>
      </c>
      <c r="E212" s="73">
        <f>VLOOKUP(B212,Datenbank!B:N,10,FALSE)</f>
        <v>4</v>
      </c>
      <c r="F212" s="74">
        <f>IF($A$1=1,"",VLOOKUP(B212,Datenbank!$B$3:$U$1228,8,FALSE))</f>
        <v>94</v>
      </c>
      <c r="G212" s="80" t="s">
        <v>126</v>
      </c>
      <c r="H212" s="97"/>
      <c r="I212" s="98"/>
      <c r="J212" s="99"/>
      <c r="K212" s="98"/>
      <c r="L212" s="99"/>
      <c r="M212" s="98"/>
      <c r="N212" s="99"/>
      <c r="O212" s="100"/>
      <c r="P212" s="92">
        <f t="shared" si="4"/>
        <v>0</v>
      </c>
      <c r="Q212" s="79">
        <f>IF($A$1=1,"",IF(AND(Datenbank!J205=1,VOLUMES!G212="YES",SUM(H212:O212)&gt;0),SUM(H212:O212)*F212+4.5,SUM(H212:O212)*F212))</f>
        <v>0</v>
      </c>
    </row>
    <row r="213" spans="2:17" ht="18.75" x14ac:dyDescent="0.3">
      <c r="B213" s="96" t="s">
        <v>431</v>
      </c>
      <c r="C213" s="72" t="str">
        <f>IF(AND($R$1=1,P213=0),"",VLOOKUP(B213,Datenbank!B:C,2,FALSE))</f>
        <v>Aire40 S10-9</v>
      </c>
      <c r="D213" s="72" t="str">
        <f>IF(AND($R$1=1,P213=0),"",VLOOKUP(B213,Datenbank!B:D,3,FALSE))</f>
        <v>T-Nuts</v>
      </c>
      <c r="E213" s="73">
        <f>VLOOKUP(B213,Datenbank!B:N,10,FALSE)</f>
        <v>4</v>
      </c>
      <c r="F213" s="74">
        <f>IF($A$1=1,"",VLOOKUP(B213,Datenbank!$B$3:$U$1228,8,FALSE))</f>
        <v>99</v>
      </c>
      <c r="G213" s="80" t="s">
        <v>126</v>
      </c>
      <c r="H213" s="97"/>
      <c r="I213" s="98"/>
      <c r="J213" s="99"/>
      <c r="K213" s="98"/>
      <c r="L213" s="99"/>
      <c r="M213" s="98"/>
      <c r="N213" s="99"/>
      <c r="O213" s="100"/>
      <c r="P213" s="92">
        <f t="shared" si="4"/>
        <v>0</v>
      </c>
      <c r="Q213" s="79">
        <f>IF($A$1=1,"",IF(AND(Datenbank!J206=1,VOLUMES!G213="YES",SUM(H213:O213)&gt;0),SUM(H213:O213)*F213+4.5,SUM(H213:O213)*F213))</f>
        <v>0</v>
      </c>
    </row>
    <row r="214" spans="2:17" ht="18.75" x14ac:dyDescent="0.3">
      <c r="B214" s="96" t="s">
        <v>432</v>
      </c>
      <c r="C214" s="72" t="str">
        <f>IF(AND($R$1=1,P214=0),"",VLOOKUP(B214,Datenbank!B:C,2,FALSE))</f>
        <v>Aire40 S10-10</v>
      </c>
      <c r="D214" s="72" t="str">
        <f>IF(AND($R$1=1,P214=0),"",VLOOKUP(B214,Datenbank!B:D,3,FALSE))</f>
        <v>Clean</v>
      </c>
      <c r="E214" s="73">
        <f>VLOOKUP(B214,Datenbank!B:N,10,FALSE)</f>
        <v>4</v>
      </c>
      <c r="F214" s="74">
        <f>IF($A$1=1,"",VLOOKUP(B214,Datenbank!$B$3:$U$1228,8,FALSE))</f>
        <v>94</v>
      </c>
      <c r="G214" s="80" t="s">
        <v>126</v>
      </c>
      <c r="H214" s="97"/>
      <c r="I214" s="98"/>
      <c r="J214" s="99"/>
      <c r="K214" s="98"/>
      <c r="L214" s="99"/>
      <c r="M214" s="98"/>
      <c r="N214" s="99"/>
      <c r="O214" s="100"/>
      <c r="P214" s="92">
        <f t="shared" si="4"/>
        <v>0</v>
      </c>
      <c r="Q214" s="79">
        <f>IF($A$1=1,"",IF(AND(Datenbank!J207=1,VOLUMES!G214="YES",SUM(H214:O214)&gt;0),SUM(H214:O214)*F214+4.5,SUM(H214:O214)*F214))</f>
        <v>0</v>
      </c>
    </row>
    <row r="215" spans="2:17" ht="18.75" x14ac:dyDescent="0.3">
      <c r="B215" s="96" t="s">
        <v>433</v>
      </c>
      <c r="C215" s="72" t="str">
        <f>IF(AND($R$1=1,P215=0),"",VLOOKUP(B215,Datenbank!B:C,2,FALSE))</f>
        <v>Aire40 S10-10</v>
      </c>
      <c r="D215" s="72" t="str">
        <f>IF(AND($R$1=1,P215=0),"",VLOOKUP(B215,Datenbank!B:D,3,FALSE))</f>
        <v>T-Nuts</v>
      </c>
      <c r="E215" s="73">
        <f>VLOOKUP(B215,Datenbank!B:N,10,FALSE)</f>
        <v>4</v>
      </c>
      <c r="F215" s="74">
        <f>IF($A$1=1,"",VLOOKUP(B215,Datenbank!$B$3:$U$1228,8,FALSE))</f>
        <v>99</v>
      </c>
      <c r="G215" s="80" t="s">
        <v>126</v>
      </c>
      <c r="H215" s="97"/>
      <c r="I215" s="98"/>
      <c r="J215" s="99"/>
      <c r="K215" s="98"/>
      <c r="L215" s="99"/>
      <c r="M215" s="98"/>
      <c r="N215" s="99"/>
      <c r="O215" s="100"/>
      <c r="P215" s="92">
        <f t="shared" si="4"/>
        <v>0</v>
      </c>
      <c r="Q215" s="79">
        <f>IF($A$1=1,"",IF(AND(Datenbank!J208=1,VOLUMES!G215="YES",SUM(H215:O215)&gt;0),SUM(H215:O215)*F215+4.5,SUM(H215:O215)*F215))</f>
        <v>0</v>
      </c>
    </row>
    <row r="216" spans="2:17" ht="18.75" x14ac:dyDescent="0.3">
      <c r="B216" s="96" t="s">
        <v>434</v>
      </c>
      <c r="C216" s="72" t="str">
        <f>IF(AND($R$1=1,P216=0),"",VLOOKUP(B216,Datenbank!B:C,2,FALSE))</f>
        <v>Aire50 S11-1</v>
      </c>
      <c r="D216" s="72" t="str">
        <f>IF(AND($R$1=1,P216=0),"",VLOOKUP(B216,Datenbank!B:D,3,FALSE))</f>
        <v>Clean</v>
      </c>
      <c r="E216" s="73">
        <f>VLOOKUP(B216,Datenbank!B:N,10,FALSE)</f>
        <v>3.8000000000000003</v>
      </c>
      <c r="F216" s="74">
        <f>IF($A$1=1,"",VLOOKUP(B216,Datenbank!$B$3:$U$1228,8,FALSE))</f>
        <v>103</v>
      </c>
      <c r="G216" s="80" t="s">
        <v>126</v>
      </c>
      <c r="H216" s="97"/>
      <c r="I216" s="98"/>
      <c r="J216" s="99"/>
      <c r="K216" s="98"/>
      <c r="L216" s="99"/>
      <c r="M216" s="98"/>
      <c r="N216" s="99"/>
      <c r="O216" s="100"/>
      <c r="P216" s="92">
        <f t="shared" si="4"/>
        <v>0</v>
      </c>
      <c r="Q216" s="79">
        <f>IF($A$1=1,"",IF(AND(Datenbank!J209=1,VOLUMES!G216="YES",SUM(H216:O216)&gt;0),SUM(H216:O216)*F216+4.5,SUM(H216:O216)*F216))</f>
        <v>0</v>
      </c>
    </row>
    <row r="217" spans="2:17" ht="18.75" x14ac:dyDescent="0.3">
      <c r="B217" s="96" t="s">
        <v>435</v>
      </c>
      <c r="C217" s="72" t="str">
        <f>IF(AND($R$1=1,P217=0),"",VLOOKUP(B217,Datenbank!B:C,2,FALSE))</f>
        <v>Aire50 S11-1</v>
      </c>
      <c r="D217" s="72" t="str">
        <f>IF(AND($R$1=1,P217=0),"",VLOOKUP(B217,Datenbank!B:D,3,FALSE))</f>
        <v>T-Nuts</v>
      </c>
      <c r="E217" s="73">
        <f>VLOOKUP(B217,Datenbank!B:N,10,FALSE)</f>
        <v>3.8000000000000003</v>
      </c>
      <c r="F217" s="74">
        <f>IF($A$1=1,"",VLOOKUP(B217,Datenbank!$B$3:$U$1228,8,FALSE))</f>
        <v>111</v>
      </c>
      <c r="G217" s="80" t="s">
        <v>126</v>
      </c>
      <c r="H217" s="97"/>
      <c r="I217" s="98"/>
      <c r="J217" s="99"/>
      <c r="K217" s="98"/>
      <c r="L217" s="99"/>
      <c r="M217" s="98"/>
      <c r="N217" s="99"/>
      <c r="O217" s="100"/>
      <c r="P217" s="92">
        <f t="shared" si="4"/>
        <v>0</v>
      </c>
      <c r="Q217" s="79">
        <f>IF($A$1=1,"",IF(AND(Datenbank!J210=1,VOLUMES!G217="YES",SUM(H217:O217)&gt;0),SUM(H217:O217)*F217+4.5,SUM(H217:O217)*F217))</f>
        <v>0</v>
      </c>
    </row>
    <row r="218" spans="2:17" ht="18.75" x14ac:dyDescent="0.3">
      <c r="B218" s="96" t="s">
        <v>436</v>
      </c>
      <c r="C218" s="72" t="str">
        <f>IF(AND($R$1=1,P218=0),"",VLOOKUP(B218,Datenbank!B:C,2,FALSE))</f>
        <v>Aire50 S11-2</v>
      </c>
      <c r="D218" s="72" t="str">
        <f>IF(AND($R$1=1,P218=0),"",VLOOKUP(B218,Datenbank!B:D,3,FALSE))</f>
        <v>Clean</v>
      </c>
      <c r="E218" s="73">
        <f>VLOOKUP(B218,Datenbank!B:N,10,FALSE)</f>
        <v>3.8000000000000003</v>
      </c>
      <c r="F218" s="74">
        <f>IF($A$1=1,"",VLOOKUP(B218,Datenbank!$B$3:$U$1228,8,FALSE))</f>
        <v>103</v>
      </c>
      <c r="G218" s="80" t="s">
        <v>126</v>
      </c>
      <c r="H218" s="97"/>
      <c r="I218" s="98"/>
      <c r="J218" s="99"/>
      <c r="K218" s="98"/>
      <c r="L218" s="99"/>
      <c r="M218" s="98"/>
      <c r="N218" s="99"/>
      <c r="O218" s="100"/>
      <c r="P218" s="92">
        <f t="shared" si="4"/>
        <v>0</v>
      </c>
      <c r="Q218" s="79">
        <f>IF($A$1=1,"",IF(AND(Datenbank!J211=1,VOLUMES!G218="YES",SUM(H218:O218)&gt;0),SUM(H218:O218)*F218+4.5,SUM(H218:O218)*F218))</f>
        <v>0</v>
      </c>
    </row>
    <row r="219" spans="2:17" ht="18.75" x14ac:dyDescent="0.3">
      <c r="B219" s="96" t="s">
        <v>437</v>
      </c>
      <c r="C219" s="72" t="str">
        <f>IF(AND($R$1=1,P219=0),"",VLOOKUP(B219,Datenbank!B:C,2,FALSE))</f>
        <v>Aire50 S11-2</v>
      </c>
      <c r="D219" s="72" t="str">
        <f>IF(AND($R$1=1,P219=0),"",VLOOKUP(B219,Datenbank!B:D,3,FALSE))</f>
        <v>T-Nuts</v>
      </c>
      <c r="E219" s="73">
        <f>VLOOKUP(B219,Datenbank!B:N,10,FALSE)</f>
        <v>3.8000000000000003</v>
      </c>
      <c r="F219" s="74">
        <f>IF($A$1=1,"",VLOOKUP(B219,Datenbank!$B$3:$U$1228,8,FALSE))</f>
        <v>111</v>
      </c>
      <c r="G219" s="80" t="s">
        <v>126</v>
      </c>
      <c r="H219" s="97"/>
      <c r="I219" s="98"/>
      <c r="J219" s="99"/>
      <c r="K219" s="98"/>
      <c r="L219" s="99"/>
      <c r="M219" s="98"/>
      <c r="N219" s="99"/>
      <c r="O219" s="100"/>
      <c r="P219" s="92">
        <f t="shared" si="4"/>
        <v>0</v>
      </c>
      <c r="Q219" s="79">
        <f>IF($A$1=1,"",IF(AND(Datenbank!J212=1,VOLUMES!G219="YES",SUM(H219:O219)&gt;0),SUM(H219:O219)*F219+4.5,SUM(H219:O219)*F219))</f>
        <v>0</v>
      </c>
    </row>
    <row r="220" spans="2:17" ht="18.75" x14ac:dyDescent="0.3">
      <c r="B220" s="96" t="s">
        <v>438</v>
      </c>
      <c r="C220" s="72" t="str">
        <f>IF(AND($R$1=1,P220=0),"",VLOOKUP(B220,Datenbank!B:C,2,FALSE))</f>
        <v>Aire50 S11-3</v>
      </c>
      <c r="D220" s="72" t="str">
        <f>IF(AND($R$1=1,P220=0),"",VLOOKUP(B220,Datenbank!B:D,3,FALSE))</f>
        <v>Clean</v>
      </c>
      <c r="E220" s="73">
        <f>VLOOKUP(B220,Datenbank!B:N,10,FALSE)</f>
        <v>4.0999999999999996</v>
      </c>
      <c r="F220" s="74">
        <f>IF($A$1=1,"",VLOOKUP(B220,Datenbank!$B$3:$U$1228,8,FALSE))</f>
        <v>104</v>
      </c>
      <c r="G220" s="80" t="s">
        <v>126</v>
      </c>
      <c r="H220" s="97"/>
      <c r="I220" s="98"/>
      <c r="J220" s="99"/>
      <c r="K220" s="98"/>
      <c r="L220" s="99"/>
      <c r="M220" s="98"/>
      <c r="N220" s="99"/>
      <c r="O220" s="100"/>
      <c r="P220" s="92">
        <f t="shared" si="4"/>
        <v>0</v>
      </c>
      <c r="Q220" s="79">
        <f>IF($A$1=1,"",IF(AND(Datenbank!J213=1,VOLUMES!G220="YES",SUM(H220:O220)&gt;0),SUM(H220:O220)*F220+4.5,SUM(H220:O220)*F220))</f>
        <v>0</v>
      </c>
    </row>
    <row r="221" spans="2:17" ht="18.75" x14ac:dyDescent="0.3">
      <c r="B221" s="96" t="s">
        <v>439</v>
      </c>
      <c r="C221" s="72" t="str">
        <f>IF(AND($R$1=1,P221=0),"",VLOOKUP(B221,Datenbank!B:C,2,FALSE))</f>
        <v>Aire50 S11-3</v>
      </c>
      <c r="D221" s="72" t="str">
        <f>IF(AND($R$1=1,P221=0),"",VLOOKUP(B221,Datenbank!B:D,3,FALSE))</f>
        <v>T-Nuts</v>
      </c>
      <c r="E221" s="73">
        <f>VLOOKUP(B221,Datenbank!B:N,10,FALSE)</f>
        <v>4.0999999999999996</v>
      </c>
      <c r="F221" s="74">
        <f>IF($A$1=1,"",VLOOKUP(B221,Datenbank!$B$3:$U$1228,8,FALSE))</f>
        <v>113</v>
      </c>
      <c r="G221" s="80" t="s">
        <v>126</v>
      </c>
      <c r="H221" s="97"/>
      <c r="I221" s="98"/>
      <c r="J221" s="99"/>
      <c r="K221" s="98"/>
      <c r="L221" s="99"/>
      <c r="M221" s="98"/>
      <c r="N221" s="99"/>
      <c r="O221" s="100"/>
      <c r="P221" s="92">
        <f t="shared" si="4"/>
        <v>0</v>
      </c>
      <c r="Q221" s="79">
        <f>IF($A$1=1,"",IF(AND(Datenbank!J214=1,VOLUMES!G221="YES",SUM(H221:O221)&gt;0),SUM(H221:O221)*F221+4.5,SUM(H221:O221)*F221))</f>
        <v>0</v>
      </c>
    </row>
    <row r="222" spans="2:17" ht="18.75" x14ac:dyDescent="0.3">
      <c r="B222" s="96" t="s">
        <v>440</v>
      </c>
      <c r="C222" s="72" t="str">
        <f>IF(AND($R$1=1,P222=0),"",VLOOKUP(B222,Datenbank!B:C,2,FALSE))</f>
        <v>Aire50 S11-4</v>
      </c>
      <c r="D222" s="72" t="str">
        <f>IF(AND($R$1=1,P222=0),"",VLOOKUP(B222,Datenbank!B:D,3,FALSE))</f>
        <v>Clean</v>
      </c>
      <c r="E222" s="73">
        <f>VLOOKUP(B222,Datenbank!B:N,10,FALSE)</f>
        <v>4.0999999999999996</v>
      </c>
      <c r="F222" s="74">
        <f>IF($A$1=1,"",VLOOKUP(B222,Datenbank!$B$3:$U$1228,8,FALSE))</f>
        <v>104</v>
      </c>
      <c r="G222" s="80" t="s">
        <v>126</v>
      </c>
      <c r="H222" s="97"/>
      <c r="I222" s="98"/>
      <c r="J222" s="99"/>
      <c r="K222" s="98"/>
      <c r="L222" s="99"/>
      <c r="M222" s="98"/>
      <c r="N222" s="99"/>
      <c r="O222" s="100"/>
      <c r="P222" s="92">
        <f t="shared" si="4"/>
        <v>0</v>
      </c>
      <c r="Q222" s="79">
        <f>IF($A$1=1,"",IF(AND(Datenbank!J215=1,VOLUMES!G222="YES",SUM(H222:O222)&gt;0),SUM(H222:O222)*F222+4.5,SUM(H222:O222)*F222))</f>
        <v>0</v>
      </c>
    </row>
    <row r="223" spans="2:17" ht="18.75" x14ac:dyDescent="0.3">
      <c r="B223" s="96" t="s">
        <v>441</v>
      </c>
      <c r="C223" s="72" t="str">
        <f>IF(AND($R$1=1,P223=0),"",VLOOKUP(B223,Datenbank!B:C,2,FALSE))</f>
        <v>Aire50 S11-4</v>
      </c>
      <c r="D223" s="72" t="str">
        <f>IF(AND($R$1=1,P223=0),"",VLOOKUP(B223,Datenbank!B:D,3,FALSE))</f>
        <v>T-Nuts</v>
      </c>
      <c r="E223" s="73">
        <f>VLOOKUP(B223,Datenbank!B:N,10,FALSE)</f>
        <v>4.0999999999999996</v>
      </c>
      <c r="F223" s="74">
        <f>IF($A$1=1,"",VLOOKUP(B223,Datenbank!$B$3:$U$1228,8,FALSE))</f>
        <v>113</v>
      </c>
      <c r="G223" s="80" t="s">
        <v>126</v>
      </c>
      <c r="H223" s="97"/>
      <c r="I223" s="98"/>
      <c r="J223" s="99"/>
      <c r="K223" s="98"/>
      <c r="L223" s="99"/>
      <c r="M223" s="98"/>
      <c r="N223" s="99"/>
      <c r="O223" s="100"/>
      <c r="P223" s="92">
        <f t="shared" si="4"/>
        <v>0</v>
      </c>
      <c r="Q223" s="79">
        <f>IF($A$1=1,"",IF(AND(Datenbank!J216=1,VOLUMES!G223="YES",SUM(H223:O223)&gt;0),SUM(H223:O223)*F223+4.5,SUM(H223:O223)*F223))</f>
        <v>0</v>
      </c>
    </row>
    <row r="224" spans="2:17" ht="18.75" x14ac:dyDescent="0.3">
      <c r="B224" s="96" t="s">
        <v>442</v>
      </c>
      <c r="C224" s="72" t="str">
        <f>IF(AND($R$1=1,P224=0),"",VLOOKUP(B224,Datenbank!B:C,2,FALSE))</f>
        <v>Aire50 S11-5</v>
      </c>
      <c r="D224" s="72" t="str">
        <f>IF(AND($R$1=1,P224=0),"",VLOOKUP(B224,Datenbank!B:D,3,FALSE))</f>
        <v>Clean</v>
      </c>
      <c r="E224" s="73">
        <f>VLOOKUP(B224,Datenbank!B:N,10,FALSE)</f>
        <v>4.3999999999999995</v>
      </c>
      <c r="F224" s="74">
        <f>IF($A$1=1,"",VLOOKUP(B224,Datenbank!$B$3:$U$1228,8,FALSE))</f>
        <v>106</v>
      </c>
      <c r="G224" s="80" t="s">
        <v>126</v>
      </c>
      <c r="H224" s="97"/>
      <c r="I224" s="98"/>
      <c r="J224" s="99"/>
      <c r="K224" s="98"/>
      <c r="L224" s="99"/>
      <c r="M224" s="98"/>
      <c r="N224" s="99"/>
      <c r="O224" s="100"/>
      <c r="P224" s="92">
        <f t="shared" si="4"/>
        <v>0</v>
      </c>
      <c r="Q224" s="79">
        <f>IF($A$1=1,"",IF(AND(Datenbank!J217=1,VOLUMES!G224="YES",SUM(H224:O224)&gt;0),SUM(H224:O224)*F224+4.5,SUM(H224:O224)*F224))</f>
        <v>0</v>
      </c>
    </row>
    <row r="225" spans="2:17" ht="18.75" x14ac:dyDescent="0.3">
      <c r="B225" s="96" t="s">
        <v>443</v>
      </c>
      <c r="C225" s="72" t="str">
        <f>IF(AND($R$1=1,P225=0),"",VLOOKUP(B225,Datenbank!B:C,2,FALSE))</f>
        <v>Aire50 S11-5</v>
      </c>
      <c r="D225" s="72" t="str">
        <f>IF(AND($R$1=1,P225=0),"",VLOOKUP(B225,Datenbank!B:D,3,FALSE))</f>
        <v>T-Nuts</v>
      </c>
      <c r="E225" s="73">
        <f>VLOOKUP(B225,Datenbank!B:N,10,FALSE)</f>
        <v>4.3999999999999995</v>
      </c>
      <c r="F225" s="74">
        <f>IF($A$1=1,"",VLOOKUP(B225,Datenbank!$B$3:$U$1228,8,FALSE))</f>
        <v>114</v>
      </c>
      <c r="G225" s="80" t="s">
        <v>126</v>
      </c>
      <c r="H225" s="97"/>
      <c r="I225" s="98"/>
      <c r="J225" s="99"/>
      <c r="K225" s="98"/>
      <c r="L225" s="99"/>
      <c r="M225" s="98"/>
      <c r="N225" s="99"/>
      <c r="O225" s="100"/>
      <c r="P225" s="92">
        <f t="shared" si="4"/>
        <v>0</v>
      </c>
      <c r="Q225" s="79">
        <f>IF($A$1=1,"",IF(AND(Datenbank!J218=1,VOLUMES!G225="YES",SUM(H225:O225)&gt;0),SUM(H225:O225)*F225+4.5,SUM(H225:O225)*F225))</f>
        <v>0</v>
      </c>
    </row>
    <row r="226" spans="2:17" ht="18.75" x14ac:dyDescent="0.3">
      <c r="B226" s="96" t="s">
        <v>444</v>
      </c>
      <c r="C226" s="72" t="str">
        <f>IF(AND($R$1=1,P226=0),"",VLOOKUP(B226,Datenbank!B:C,2,FALSE))</f>
        <v>Aire50 S11-6</v>
      </c>
      <c r="D226" s="72" t="str">
        <f>IF(AND($R$1=1,P226=0),"",VLOOKUP(B226,Datenbank!B:D,3,FALSE))</f>
        <v>Clean</v>
      </c>
      <c r="E226" s="73">
        <f>VLOOKUP(B226,Datenbank!B:N,10,FALSE)</f>
        <v>4.3999999999999995</v>
      </c>
      <c r="F226" s="74">
        <f>IF($A$1=1,"",VLOOKUP(B226,Datenbank!$B$3:$U$1228,8,FALSE))</f>
        <v>106</v>
      </c>
      <c r="G226" s="80" t="s">
        <v>126</v>
      </c>
      <c r="H226" s="97"/>
      <c r="I226" s="98"/>
      <c r="J226" s="99"/>
      <c r="K226" s="98"/>
      <c r="L226" s="99"/>
      <c r="M226" s="98"/>
      <c r="N226" s="99"/>
      <c r="O226" s="100"/>
      <c r="P226" s="92">
        <f t="shared" si="4"/>
        <v>0</v>
      </c>
      <c r="Q226" s="79">
        <f>IF($A$1=1,"",IF(AND(Datenbank!J219=1,VOLUMES!G226="YES",SUM(H226:O226)&gt;0),SUM(H226:O226)*F226+4.5,SUM(H226:O226)*F226))</f>
        <v>0</v>
      </c>
    </row>
    <row r="227" spans="2:17" ht="18.75" x14ac:dyDescent="0.3">
      <c r="B227" s="96" t="s">
        <v>445</v>
      </c>
      <c r="C227" s="72" t="str">
        <f>IF(AND($R$1=1,P227=0),"",VLOOKUP(B227,Datenbank!B:C,2,FALSE))</f>
        <v>Aire50 S11-6</v>
      </c>
      <c r="D227" s="72" t="str">
        <f>IF(AND($R$1=1,P227=0),"",VLOOKUP(B227,Datenbank!B:D,3,FALSE))</f>
        <v>T-Nuts</v>
      </c>
      <c r="E227" s="73">
        <f>VLOOKUP(B227,Datenbank!B:N,10,FALSE)</f>
        <v>4.3999999999999995</v>
      </c>
      <c r="F227" s="74">
        <f>IF($A$1=1,"",VLOOKUP(B227,Datenbank!$B$3:$U$1228,8,FALSE))</f>
        <v>114</v>
      </c>
      <c r="G227" s="80" t="s">
        <v>126</v>
      </c>
      <c r="H227" s="97"/>
      <c r="I227" s="98"/>
      <c r="J227" s="99"/>
      <c r="K227" s="98"/>
      <c r="L227" s="99"/>
      <c r="M227" s="98"/>
      <c r="N227" s="99"/>
      <c r="O227" s="100"/>
      <c r="P227" s="92">
        <f t="shared" si="4"/>
        <v>0</v>
      </c>
      <c r="Q227" s="79">
        <f>IF($A$1=1,"",IF(AND(Datenbank!J220=1,VOLUMES!G227="YES",SUM(H227:O227)&gt;0),SUM(H227:O227)*F227+4.5,SUM(H227:O227)*F227))</f>
        <v>0</v>
      </c>
    </row>
    <row r="228" spans="2:17" ht="18.75" x14ac:dyDescent="0.3">
      <c r="B228" s="96" t="s">
        <v>446</v>
      </c>
      <c r="C228" s="72" t="str">
        <f>IF(AND($R$1=1,P228=0),"",VLOOKUP(B228,Datenbank!B:C,2,FALSE))</f>
        <v>Aire50 S11-7</v>
      </c>
      <c r="D228" s="72" t="str">
        <f>IF(AND($R$1=1,P228=0),"",VLOOKUP(B228,Datenbank!B:D,3,FALSE))</f>
        <v>Clean</v>
      </c>
      <c r="E228" s="73">
        <f>VLOOKUP(B228,Datenbank!B:N,10,FALSE)</f>
        <v>4.9000000000000004</v>
      </c>
      <c r="F228" s="74">
        <f>IF($A$1=1,"",VLOOKUP(B228,Datenbank!$B$3:$U$1228,8,FALSE))</f>
        <v>111</v>
      </c>
      <c r="G228" s="80" t="s">
        <v>126</v>
      </c>
      <c r="H228" s="97"/>
      <c r="I228" s="98"/>
      <c r="J228" s="99"/>
      <c r="K228" s="98"/>
      <c r="L228" s="99"/>
      <c r="M228" s="98"/>
      <c r="N228" s="99"/>
      <c r="O228" s="100"/>
      <c r="P228" s="92">
        <f t="shared" si="4"/>
        <v>0</v>
      </c>
      <c r="Q228" s="79">
        <f>IF($A$1=1,"",IF(AND(Datenbank!J221=1,VOLUMES!G228="YES",SUM(H228:O228)&gt;0),SUM(H228:O228)*F228+4.5,SUM(H228:O228)*F228))</f>
        <v>0</v>
      </c>
    </row>
    <row r="229" spans="2:17" ht="18.75" x14ac:dyDescent="0.3">
      <c r="B229" s="96" t="s">
        <v>447</v>
      </c>
      <c r="C229" s="72" t="str">
        <f>IF(AND($R$1=1,P229=0),"",VLOOKUP(B229,Datenbank!B:C,2,FALSE))</f>
        <v>Aire50 S11-7</v>
      </c>
      <c r="D229" s="72" t="str">
        <f>IF(AND($R$1=1,P229=0),"",VLOOKUP(B229,Datenbank!B:D,3,FALSE))</f>
        <v>T-Nuts</v>
      </c>
      <c r="E229" s="73">
        <f>VLOOKUP(B229,Datenbank!B:N,10,FALSE)</f>
        <v>4.9000000000000004</v>
      </c>
      <c r="F229" s="74">
        <f>IF($A$1=1,"",VLOOKUP(B229,Datenbank!$B$3:$U$1228,8,FALSE))</f>
        <v>119</v>
      </c>
      <c r="G229" s="80" t="s">
        <v>126</v>
      </c>
      <c r="H229" s="97"/>
      <c r="I229" s="98"/>
      <c r="J229" s="99"/>
      <c r="K229" s="98"/>
      <c r="L229" s="99"/>
      <c r="M229" s="98"/>
      <c r="N229" s="99"/>
      <c r="O229" s="100"/>
      <c r="P229" s="92">
        <f t="shared" si="4"/>
        <v>0</v>
      </c>
      <c r="Q229" s="79">
        <f>IF($A$1=1,"",IF(AND(Datenbank!J222=1,VOLUMES!G229="YES",SUM(H229:O229)&gt;0),SUM(H229:O229)*F229+4.5,SUM(H229:O229)*F229))</f>
        <v>0</v>
      </c>
    </row>
    <row r="230" spans="2:17" ht="18.75" x14ac:dyDescent="0.3">
      <c r="B230" s="96" t="s">
        <v>448</v>
      </c>
      <c r="C230" s="72" t="str">
        <f>IF(AND($R$1=1,P230=0),"",VLOOKUP(B230,Datenbank!B:C,2,FALSE))</f>
        <v>Aire50 S11-8</v>
      </c>
      <c r="D230" s="72" t="str">
        <f>IF(AND($R$1=1,P230=0),"",VLOOKUP(B230,Datenbank!B:D,3,FALSE))</f>
        <v>Clean</v>
      </c>
      <c r="E230" s="73">
        <f>VLOOKUP(B230,Datenbank!B:N,10,FALSE)</f>
        <v>4.9000000000000004</v>
      </c>
      <c r="F230" s="74">
        <f>IF($A$1=1,"",VLOOKUP(B230,Datenbank!$B$3:$U$1228,8,FALSE))</f>
        <v>111</v>
      </c>
      <c r="G230" s="80" t="s">
        <v>126</v>
      </c>
      <c r="H230" s="97"/>
      <c r="I230" s="98"/>
      <c r="J230" s="99"/>
      <c r="K230" s="98"/>
      <c r="L230" s="99"/>
      <c r="M230" s="98"/>
      <c r="N230" s="99"/>
      <c r="O230" s="100"/>
      <c r="P230" s="92">
        <f t="shared" si="4"/>
        <v>0</v>
      </c>
      <c r="Q230" s="79">
        <f>IF($A$1=1,"",IF(AND(Datenbank!J223=1,VOLUMES!G230="YES",SUM(H230:O230)&gt;0),SUM(H230:O230)*F230+4.5,SUM(H230:O230)*F230))</f>
        <v>0</v>
      </c>
    </row>
    <row r="231" spans="2:17" ht="18.75" x14ac:dyDescent="0.3">
      <c r="B231" s="96" t="s">
        <v>449</v>
      </c>
      <c r="C231" s="72" t="str">
        <f>IF(AND($R$1=1,P231=0),"",VLOOKUP(B231,Datenbank!B:C,2,FALSE))</f>
        <v>Aire50 S11-8</v>
      </c>
      <c r="D231" s="72" t="str">
        <f>IF(AND($R$1=1,P231=0),"",VLOOKUP(B231,Datenbank!B:D,3,FALSE))</f>
        <v>T-Nuts</v>
      </c>
      <c r="E231" s="73">
        <f>VLOOKUP(B231,Datenbank!B:N,10,FALSE)</f>
        <v>4.9000000000000004</v>
      </c>
      <c r="F231" s="74">
        <f>IF($A$1=1,"",VLOOKUP(B231,Datenbank!$B$3:$U$1228,8,FALSE))</f>
        <v>119</v>
      </c>
      <c r="G231" s="80" t="s">
        <v>126</v>
      </c>
      <c r="H231" s="97"/>
      <c r="I231" s="98"/>
      <c r="J231" s="99"/>
      <c r="K231" s="98"/>
      <c r="L231" s="99"/>
      <c r="M231" s="98"/>
      <c r="N231" s="99"/>
      <c r="O231" s="100"/>
      <c r="P231" s="92">
        <f t="shared" si="4"/>
        <v>0</v>
      </c>
      <c r="Q231" s="79">
        <f>IF($A$1=1,"",IF(AND(Datenbank!J224=1,VOLUMES!G231="YES",SUM(H231:O231)&gt;0),SUM(H231:O231)*F231+4.5,SUM(H231:O231)*F231))</f>
        <v>0</v>
      </c>
    </row>
    <row r="232" spans="2:17" ht="18.75" x14ac:dyDescent="0.3">
      <c r="B232" s="96" t="s">
        <v>450</v>
      </c>
      <c r="C232" s="72" t="str">
        <f>IF(AND($R$1=1,P232=0),"",VLOOKUP(B232,Datenbank!B:C,2,FALSE))</f>
        <v>Viento S12-1</v>
      </c>
      <c r="D232" s="72" t="str">
        <f>IF(AND($R$1=1,P232=0),"",VLOOKUP(B232,Datenbank!B:D,3,FALSE))</f>
        <v>Clean</v>
      </c>
      <c r="E232" s="73">
        <f>VLOOKUP(B232,Datenbank!B:N,10,FALSE)</f>
        <v>4.0999999999999996</v>
      </c>
      <c r="F232" s="74">
        <f>IF($A$1=1,"",VLOOKUP(B232,Datenbank!$B$3:$U$1228,8,FALSE))</f>
        <v>98</v>
      </c>
      <c r="G232" s="80" t="s">
        <v>126</v>
      </c>
      <c r="H232" s="97"/>
      <c r="I232" s="98"/>
      <c r="J232" s="99"/>
      <c r="K232" s="98"/>
      <c r="L232" s="99"/>
      <c r="M232" s="98"/>
      <c r="N232" s="99"/>
      <c r="O232" s="100"/>
      <c r="P232" s="92">
        <f t="shared" si="4"/>
        <v>0</v>
      </c>
      <c r="Q232" s="79">
        <f>IF($A$1=1,"",IF(AND(Datenbank!J225=1,VOLUMES!G232="YES",SUM(H232:O232)&gt;0),SUM(H232:O232)*F232+4.5,SUM(H232:O232)*F232))</f>
        <v>0</v>
      </c>
    </row>
    <row r="233" spans="2:17" ht="18.75" x14ac:dyDescent="0.3">
      <c r="B233" s="96" t="s">
        <v>451</v>
      </c>
      <c r="C233" s="72" t="str">
        <f>IF(AND($R$1=1,P233=0),"",VLOOKUP(B233,Datenbank!B:C,2,FALSE))</f>
        <v>Viento S12-1</v>
      </c>
      <c r="D233" s="72" t="str">
        <f>IF(AND($R$1=1,P233=0),"",VLOOKUP(B233,Datenbank!B:D,3,FALSE))</f>
        <v>T-Nuts</v>
      </c>
      <c r="E233" s="73">
        <f>VLOOKUP(B233,Datenbank!B:N,10,FALSE)</f>
        <v>4.0999999999999996</v>
      </c>
      <c r="F233" s="74">
        <f>IF($A$1=1,"",VLOOKUP(B233,Datenbank!$B$3:$U$1228,8,FALSE))</f>
        <v>106</v>
      </c>
      <c r="G233" s="80" t="s">
        <v>126</v>
      </c>
      <c r="H233" s="97"/>
      <c r="I233" s="98"/>
      <c r="J233" s="99"/>
      <c r="K233" s="98"/>
      <c r="L233" s="99"/>
      <c r="M233" s="98"/>
      <c r="N233" s="99"/>
      <c r="O233" s="100"/>
      <c r="P233" s="92">
        <f t="shared" si="4"/>
        <v>0</v>
      </c>
      <c r="Q233" s="79">
        <f>IF($A$1=1,"",IF(AND(Datenbank!J226=1,VOLUMES!G233="YES",SUM(H233:O233)&gt;0),SUM(H233:O233)*F233+4.5,SUM(H233:O233)*F233))</f>
        <v>0</v>
      </c>
    </row>
    <row r="234" spans="2:17" ht="18.75" x14ac:dyDescent="0.3">
      <c r="B234" s="96" t="s">
        <v>452</v>
      </c>
      <c r="C234" s="72" t="str">
        <f>IF(AND($R$1=1,P234=0),"",VLOOKUP(B234,Datenbank!B:C,2,FALSE))</f>
        <v>Viento S12-2</v>
      </c>
      <c r="D234" s="72" t="str">
        <f>IF(AND($R$1=1,P234=0),"",VLOOKUP(B234,Datenbank!B:D,3,FALSE))</f>
        <v>Clean</v>
      </c>
      <c r="E234" s="73">
        <f>VLOOKUP(B234,Datenbank!B:N,10,FALSE)</f>
        <v>4.0999999999999996</v>
      </c>
      <c r="F234" s="74">
        <f>IF($A$1=1,"",VLOOKUP(B234,Datenbank!$B$3:$U$1228,8,FALSE))</f>
        <v>98</v>
      </c>
      <c r="G234" s="80" t="s">
        <v>126</v>
      </c>
      <c r="H234" s="97"/>
      <c r="I234" s="98"/>
      <c r="J234" s="99"/>
      <c r="K234" s="98"/>
      <c r="L234" s="99"/>
      <c r="M234" s="98"/>
      <c r="N234" s="99"/>
      <c r="O234" s="100"/>
      <c r="P234" s="92">
        <f t="shared" si="4"/>
        <v>0</v>
      </c>
      <c r="Q234" s="79">
        <f>IF($A$1=1,"",IF(AND(Datenbank!J227=1,VOLUMES!G234="YES",SUM(H234:O234)&gt;0),SUM(H234:O234)*F234+4.5,SUM(H234:O234)*F234))</f>
        <v>0</v>
      </c>
    </row>
    <row r="235" spans="2:17" ht="18.75" x14ac:dyDescent="0.3">
      <c r="B235" s="96" t="s">
        <v>453</v>
      </c>
      <c r="C235" s="72" t="str">
        <f>IF(AND($R$1=1,P235=0),"",VLOOKUP(B235,Datenbank!B:C,2,FALSE))</f>
        <v>Viento S12-2</v>
      </c>
      <c r="D235" s="72" t="str">
        <f>IF(AND($R$1=1,P235=0),"",VLOOKUP(B235,Datenbank!B:D,3,FALSE))</f>
        <v>T-Nuts</v>
      </c>
      <c r="E235" s="73">
        <f>VLOOKUP(B235,Datenbank!B:N,10,FALSE)</f>
        <v>4.0999999999999996</v>
      </c>
      <c r="F235" s="74">
        <f>IF($A$1=1,"",VLOOKUP(B235,Datenbank!$B$3:$U$1228,8,FALSE))</f>
        <v>106</v>
      </c>
      <c r="G235" s="80" t="s">
        <v>126</v>
      </c>
      <c r="H235" s="97"/>
      <c r="I235" s="98"/>
      <c r="J235" s="99"/>
      <c r="K235" s="98"/>
      <c r="L235" s="99"/>
      <c r="M235" s="98"/>
      <c r="N235" s="99"/>
      <c r="O235" s="100"/>
      <c r="P235" s="92">
        <f t="shared" si="4"/>
        <v>0</v>
      </c>
      <c r="Q235" s="79">
        <f>IF($A$1=1,"",IF(AND(Datenbank!J228=1,VOLUMES!G235="YES",SUM(H235:O235)&gt;0),SUM(H235:O235)*F235+4.5,SUM(H235:O235)*F235))</f>
        <v>0</v>
      </c>
    </row>
    <row r="236" spans="2:17" ht="18.75" x14ac:dyDescent="0.3">
      <c r="B236" s="96" t="s">
        <v>454</v>
      </c>
      <c r="C236" s="72" t="str">
        <f>IF(AND($R$1=1,P236=0),"",VLOOKUP(B236,Datenbank!B:C,2,FALSE))</f>
        <v>Viento S12-3</v>
      </c>
      <c r="D236" s="72" t="str">
        <f>IF(AND($R$1=1,P236=0),"",VLOOKUP(B236,Datenbank!B:D,3,FALSE))</f>
        <v>Clean</v>
      </c>
      <c r="E236" s="73">
        <f>VLOOKUP(B236,Datenbank!B:N,10,FALSE)</f>
        <v>4.3999999999999995</v>
      </c>
      <c r="F236" s="74">
        <f>IF($A$1=1,"",VLOOKUP(B236,Datenbank!$B$3:$U$1228,8,FALSE))</f>
        <v>103</v>
      </c>
      <c r="G236" s="80" t="s">
        <v>126</v>
      </c>
      <c r="H236" s="97"/>
      <c r="I236" s="98"/>
      <c r="J236" s="99"/>
      <c r="K236" s="98"/>
      <c r="L236" s="99"/>
      <c r="M236" s="98"/>
      <c r="N236" s="99"/>
      <c r="O236" s="100"/>
      <c r="P236" s="92">
        <f t="shared" si="4"/>
        <v>0</v>
      </c>
      <c r="Q236" s="79">
        <f>IF($A$1=1,"",IF(AND(Datenbank!J229=1,VOLUMES!G236="YES",SUM(H236:O236)&gt;0),SUM(H236:O236)*F236+4.5,SUM(H236:O236)*F236))</f>
        <v>0</v>
      </c>
    </row>
    <row r="237" spans="2:17" ht="18.75" x14ac:dyDescent="0.3">
      <c r="B237" s="96" t="s">
        <v>455</v>
      </c>
      <c r="C237" s="72" t="str">
        <f>IF(AND($R$1=1,P237=0),"",VLOOKUP(B237,Datenbank!B:C,2,FALSE))</f>
        <v>Viento S12-3</v>
      </c>
      <c r="D237" s="72" t="str">
        <f>IF(AND($R$1=1,P237=0),"",VLOOKUP(B237,Datenbank!B:D,3,FALSE))</f>
        <v>T-Nuts</v>
      </c>
      <c r="E237" s="73">
        <f>VLOOKUP(B237,Datenbank!B:N,10,FALSE)</f>
        <v>4.3999999999999995</v>
      </c>
      <c r="F237" s="74">
        <f>IF($A$1=1,"",VLOOKUP(B237,Datenbank!$B$3:$U$1228,8,FALSE))</f>
        <v>111</v>
      </c>
      <c r="G237" s="80" t="s">
        <v>126</v>
      </c>
      <c r="H237" s="97"/>
      <c r="I237" s="98"/>
      <c r="J237" s="99"/>
      <c r="K237" s="98"/>
      <c r="L237" s="99"/>
      <c r="M237" s="98"/>
      <c r="N237" s="99"/>
      <c r="O237" s="100"/>
      <c r="P237" s="92">
        <f t="shared" si="4"/>
        <v>0</v>
      </c>
      <c r="Q237" s="79">
        <f>IF($A$1=1,"",IF(AND(Datenbank!J230=1,VOLUMES!G237="YES",SUM(H237:O237)&gt;0),SUM(H237:O237)*F237+4.5,SUM(H237:O237)*F237))</f>
        <v>0</v>
      </c>
    </row>
    <row r="238" spans="2:17" ht="18.75" x14ac:dyDescent="0.3">
      <c r="B238" s="96" t="s">
        <v>456</v>
      </c>
      <c r="C238" s="72" t="str">
        <f>IF(AND($R$1=1,P238=0),"",VLOOKUP(B238,Datenbank!B:C,2,FALSE))</f>
        <v>Viento S12-4</v>
      </c>
      <c r="D238" s="72" t="str">
        <f>IF(AND($R$1=1,P238=0),"",VLOOKUP(B238,Datenbank!B:D,3,FALSE))</f>
        <v>Clean</v>
      </c>
      <c r="E238" s="73">
        <f>VLOOKUP(B238,Datenbank!B:N,10,FALSE)</f>
        <v>4.3999999999999995</v>
      </c>
      <c r="F238" s="74">
        <f>IF($A$1=1,"",VLOOKUP(B238,Datenbank!$B$3:$U$1228,8,FALSE))</f>
        <v>103</v>
      </c>
      <c r="G238" s="80" t="s">
        <v>126</v>
      </c>
      <c r="H238" s="97"/>
      <c r="I238" s="98"/>
      <c r="J238" s="99"/>
      <c r="K238" s="98"/>
      <c r="L238" s="99"/>
      <c r="M238" s="98"/>
      <c r="N238" s="99"/>
      <c r="O238" s="100"/>
      <c r="P238" s="92">
        <f t="shared" si="4"/>
        <v>0</v>
      </c>
      <c r="Q238" s="79">
        <f>IF($A$1=1,"",IF(AND(Datenbank!J231=1,VOLUMES!G238="YES",SUM(H238:O238)&gt;0),SUM(H238:O238)*F238+4.5,SUM(H238:O238)*F238))</f>
        <v>0</v>
      </c>
    </row>
    <row r="239" spans="2:17" ht="18.75" x14ac:dyDescent="0.3">
      <c r="B239" s="96" t="s">
        <v>457</v>
      </c>
      <c r="C239" s="72" t="str">
        <f>IF(AND($R$1=1,P239=0),"",VLOOKUP(B239,Datenbank!B:C,2,FALSE))</f>
        <v>Viento S12-4</v>
      </c>
      <c r="D239" s="72" t="str">
        <f>IF(AND($R$1=1,P239=0),"",VLOOKUP(B239,Datenbank!B:D,3,FALSE))</f>
        <v>T-Nuts</v>
      </c>
      <c r="E239" s="73">
        <f>VLOOKUP(B239,Datenbank!B:N,10,FALSE)</f>
        <v>4.3999999999999995</v>
      </c>
      <c r="F239" s="74">
        <f>IF($A$1=1,"",VLOOKUP(B239,Datenbank!$B$3:$U$1228,8,FALSE))</f>
        <v>111</v>
      </c>
      <c r="G239" s="80" t="s">
        <v>126</v>
      </c>
      <c r="H239" s="97"/>
      <c r="I239" s="98"/>
      <c r="J239" s="99"/>
      <c r="K239" s="98"/>
      <c r="L239" s="99"/>
      <c r="M239" s="98"/>
      <c r="N239" s="99"/>
      <c r="O239" s="100"/>
      <c r="P239" s="92">
        <f t="shared" si="4"/>
        <v>0</v>
      </c>
      <c r="Q239" s="79">
        <f>IF($A$1=1,"",IF(AND(Datenbank!J232=1,VOLUMES!G239="YES",SUM(H239:O239)&gt;0),SUM(H239:O239)*F239+4.5,SUM(H239:O239)*F239))</f>
        <v>0</v>
      </c>
    </row>
    <row r="240" spans="2:17" ht="18.75" x14ac:dyDescent="0.3">
      <c r="B240" s="96" t="s">
        <v>458</v>
      </c>
      <c r="C240" s="72" t="str">
        <f>IF(AND($R$1=1,P240=0),"",VLOOKUP(B240,Datenbank!B:C,2,FALSE))</f>
        <v>Viento S12-5</v>
      </c>
      <c r="D240" s="72" t="str">
        <f>IF(AND($R$1=1,P240=0),"",VLOOKUP(B240,Datenbank!B:D,3,FALSE))</f>
        <v>Clean</v>
      </c>
      <c r="E240" s="73">
        <f>VLOOKUP(B240,Datenbank!B:N,10,FALSE)</f>
        <v>4.8</v>
      </c>
      <c r="F240" s="74">
        <f>IF($A$1=1,"",VLOOKUP(B240,Datenbank!$B$3:$U$1228,8,FALSE))</f>
        <v>111</v>
      </c>
      <c r="G240" s="80" t="s">
        <v>126</v>
      </c>
      <c r="H240" s="97"/>
      <c r="I240" s="98"/>
      <c r="J240" s="99"/>
      <c r="K240" s="98"/>
      <c r="L240" s="99"/>
      <c r="M240" s="98"/>
      <c r="N240" s="99"/>
      <c r="O240" s="100"/>
      <c r="P240" s="92">
        <f t="shared" si="4"/>
        <v>0</v>
      </c>
      <c r="Q240" s="79">
        <f>IF($A$1=1,"",IF(AND(Datenbank!J233=1,VOLUMES!G240="YES",SUM(H240:O240)&gt;0),SUM(H240:O240)*F240+4.5,SUM(H240:O240)*F240))</f>
        <v>0</v>
      </c>
    </row>
    <row r="241" spans="2:17" ht="18.75" x14ac:dyDescent="0.3">
      <c r="B241" s="96" t="s">
        <v>459</v>
      </c>
      <c r="C241" s="72" t="str">
        <f>IF(AND($R$1=1,P241=0),"",VLOOKUP(B241,Datenbank!B:C,2,FALSE))</f>
        <v>Viento S12-5</v>
      </c>
      <c r="D241" s="72" t="str">
        <f>IF(AND($R$1=1,P241=0),"",VLOOKUP(B241,Datenbank!B:D,3,FALSE))</f>
        <v>T-Nuts</v>
      </c>
      <c r="E241" s="73">
        <f>VLOOKUP(B241,Datenbank!B:N,10,FALSE)</f>
        <v>4.8</v>
      </c>
      <c r="F241" s="74">
        <f>IF($A$1=1,"",VLOOKUP(B241,Datenbank!$B$3:$U$1228,8,FALSE))</f>
        <v>121</v>
      </c>
      <c r="G241" s="80" t="s">
        <v>126</v>
      </c>
      <c r="H241" s="97"/>
      <c r="I241" s="98"/>
      <c r="J241" s="99"/>
      <c r="K241" s="98"/>
      <c r="L241" s="99"/>
      <c r="M241" s="98"/>
      <c r="N241" s="99"/>
      <c r="O241" s="100"/>
      <c r="P241" s="92">
        <f t="shared" si="4"/>
        <v>0</v>
      </c>
      <c r="Q241" s="79">
        <f>IF($A$1=1,"",IF(AND(Datenbank!J234=1,VOLUMES!G241="YES",SUM(H241:O241)&gt;0),SUM(H241:O241)*F241+4.5,SUM(H241:O241)*F241))</f>
        <v>0</v>
      </c>
    </row>
    <row r="242" spans="2:17" ht="18.75" x14ac:dyDescent="0.3">
      <c r="B242" s="96" t="s">
        <v>460</v>
      </c>
      <c r="C242" s="72" t="str">
        <f>IF(AND($R$1=1,P242=0),"",VLOOKUP(B242,Datenbank!B:C,2,FALSE))</f>
        <v>Viento S12-6</v>
      </c>
      <c r="D242" s="72" t="str">
        <f>IF(AND($R$1=1,P242=0),"",VLOOKUP(B242,Datenbank!B:D,3,FALSE))</f>
        <v>Clean</v>
      </c>
      <c r="E242" s="73">
        <f>VLOOKUP(B242,Datenbank!B:N,10,FALSE)</f>
        <v>4.8</v>
      </c>
      <c r="F242" s="74">
        <f>IF($A$1=1,"",VLOOKUP(B242,Datenbank!$B$3:$U$1228,8,FALSE))</f>
        <v>111</v>
      </c>
      <c r="G242" s="80" t="s">
        <v>126</v>
      </c>
      <c r="H242" s="97"/>
      <c r="I242" s="98"/>
      <c r="J242" s="99"/>
      <c r="K242" s="98"/>
      <c r="L242" s="99"/>
      <c r="M242" s="98"/>
      <c r="N242" s="99"/>
      <c r="O242" s="100"/>
      <c r="P242" s="92">
        <f t="shared" si="4"/>
        <v>0</v>
      </c>
      <c r="Q242" s="79">
        <f>IF($A$1=1,"",IF(AND(Datenbank!J235=1,VOLUMES!G242="YES",SUM(H242:O242)&gt;0),SUM(H242:O242)*F242+4.5,SUM(H242:O242)*F242))</f>
        <v>0</v>
      </c>
    </row>
    <row r="243" spans="2:17" ht="18.75" x14ac:dyDescent="0.3">
      <c r="B243" s="96" t="s">
        <v>461</v>
      </c>
      <c r="C243" s="72" t="str">
        <f>IF(AND($R$1=1,P243=0),"",VLOOKUP(B243,Datenbank!B:C,2,FALSE))</f>
        <v>Viento S12-6</v>
      </c>
      <c r="D243" s="72" t="str">
        <f>IF(AND($R$1=1,P243=0),"",VLOOKUP(B243,Datenbank!B:D,3,FALSE))</f>
        <v>T-Nuts</v>
      </c>
      <c r="E243" s="73">
        <f>VLOOKUP(B243,Datenbank!B:N,10,FALSE)</f>
        <v>4.8</v>
      </c>
      <c r="F243" s="74">
        <f>IF($A$1=1,"",VLOOKUP(B243,Datenbank!$B$3:$U$1228,8,FALSE))</f>
        <v>121</v>
      </c>
      <c r="G243" s="80" t="s">
        <v>126</v>
      </c>
      <c r="H243" s="97"/>
      <c r="I243" s="98"/>
      <c r="J243" s="99"/>
      <c r="K243" s="98"/>
      <c r="L243" s="99"/>
      <c r="M243" s="98"/>
      <c r="N243" s="99"/>
      <c r="O243" s="100"/>
      <c r="P243" s="92">
        <f t="shared" si="4"/>
        <v>0</v>
      </c>
      <c r="Q243" s="79">
        <f>IF($A$1=1,"",IF(AND(Datenbank!J236=1,VOLUMES!G243="YES",SUM(H243:O243)&gt;0),SUM(H243:O243)*F243+4.5,SUM(H243:O243)*F243))</f>
        <v>0</v>
      </c>
    </row>
    <row r="244" spans="2:17" ht="18.75" x14ac:dyDescent="0.3">
      <c r="B244" s="96" t="s">
        <v>462</v>
      </c>
      <c r="C244" s="72" t="str">
        <f>IF(AND($R$1=1,P244=0),"",VLOOKUP(B244,Datenbank!B:C,2,FALSE))</f>
        <v>Viento S12-7</v>
      </c>
      <c r="D244" s="72" t="str">
        <f>IF(AND($R$1=1,P244=0),"",VLOOKUP(B244,Datenbank!B:D,3,FALSE))</f>
        <v>Clean</v>
      </c>
      <c r="E244" s="73">
        <f>VLOOKUP(B244,Datenbank!B:N,10,FALSE)</f>
        <v>5.5</v>
      </c>
      <c r="F244" s="74">
        <f>IF($A$1=1,"",VLOOKUP(B244,Datenbank!$B$3:$U$1228,8,FALSE))</f>
        <v>126</v>
      </c>
      <c r="G244" s="80" t="s">
        <v>126</v>
      </c>
      <c r="H244" s="97"/>
      <c r="I244" s="98"/>
      <c r="J244" s="99"/>
      <c r="K244" s="98"/>
      <c r="L244" s="99"/>
      <c r="M244" s="98"/>
      <c r="N244" s="99"/>
      <c r="O244" s="100"/>
      <c r="P244" s="92">
        <f t="shared" si="4"/>
        <v>0</v>
      </c>
      <c r="Q244" s="79">
        <f>IF($A$1=1,"",IF(AND(Datenbank!J237=1,VOLUMES!G244="YES",SUM(H244:O244)&gt;0),SUM(H244:O244)*F244+4.5,SUM(H244:O244)*F244))</f>
        <v>0</v>
      </c>
    </row>
    <row r="245" spans="2:17" ht="18.75" x14ac:dyDescent="0.3">
      <c r="B245" s="96" t="s">
        <v>463</v>
      </c>
      <c r="C245" s="72" t="str">
        <f>IF(AND($R$1=1,P245=0),"",VLOOKUP(B245,Datenbank!B:C,2,FALSE))</f>
        <v>Viento S12-7</v>
      </c>
      <c r="D245" s="72" t="str">
        <f>IF(AND($R$1=1,P245=0),"",VLOOKUP(B245,Datenbank!B:D,3,FALSE))</f>
        <v>T-Nuts</v>
      </c>
      <c r="E245" s="73">
        <f>VLOOKUP(B245,Datenbank!B:N,10,FALSE)</f>
        <v>5.5</v>
      </c>
      <c r="F245" s="74">
        <f>IF($A$1=1,"",VLOOKUP(B245,Datenbank!$B$3:$U$1228,8,FALSE))</f>
        <v>138</v>
      </c>
      <c r="G245" s="80" t="s">
        <v>126</v>
      </c>
      <c r="H245" s="97"/>
      <c r="I245" s="98"/>
      <c r="J245" s="99"/>
      <c r="K245" s="98"/>
      <c r="L245" s="99"/>
      <c r="M245" s="98"/>
      <c r="N245" s="99"/>
      <c r="O245" s="100"/>
      <c r="P245" s="92">
        <f t="shared" si="4"/>
        <v>0</v>
      </c>
      <c r="Q245" s="79">
        <f>IF($A$1=1,"",IF(AND(Datenbank!J238=1,VOLUMES!G245="YES",SUM(H245:O245)&gt;0),SUM(H245:O245)*F245+4.5,SUM(H245:O245)*F245))</f>
        <v>0</v>
      </c>
    </row>
    <row r="246" spans="2:17" ht="18.75" x14ac:dyDescent="0.3">
      <c r="B246" s="96" t="s">
        <v>464</v>
      </c>
      <c r="C246" s="72" t="str">
        <f>IF(AND($R$1=1,P246=0),"",VLOOKUP(B246,Datenbank!B:C,2,FALSE))</f>
        <v>Viento S12-8</v>
      </c>
      <c r="D246" s="72" t="str">
        <f>IF(AND($R$1=1,P246=0),"",VLOOKUP(B246,Datenbank!B:D,3,FALSE))</f>
        <v>Clean</v>
      </c>
      <c r="E246" s="73">
        <f>VLOOKUP(B246,Datenbank!B:N,10,FALSE)</f>
        <v>5.5</v>
      </c>
      <c r="F246" s="74">
        <f>IF($A$1=1,"",VLOOKUP(B246,Datenbank!$B$3:$U$1228,8,FALSE))</f>
        <v>126</v>
      </c>
      <c r="G246" s="80" t="s">
        <v>126</v>
      </c>
      <c r="H246" s="97"/>
      <c r="I246" s="98"/>
      <c r="J246" s="99"/>
      <c r="K246" s="98"/>
      <c r="L246" s="99"/>
      <c r="M246" s="98"/>
      <c r="N246" s="99"/>
      <c r="O246" s="100"/>
      <c r="P246" s="92">
        <f t="shared" si="4"/>
        <v>0</v>
      </c>
      <c r="Q246" s="79">
        <f>IF($A$1=1,"",IF(AND(Datenbank!J239=1,VOLUMES!G246="YES",SUM(H246:O246)&gt;0),SUM(H246:O246)*F246+4.5,SUM(H246:O246)*F246))</f>
        <v>0</v>
      </c>
    </row>
    <row r="247" spans="2:17" ht="18.75" x14ac:dyDescent="0.3">
      <c r="B247" s="96" t="s">
        <v>465</v>
      </c>
      <c r="C247" s="72" t="str">
        <f>IF(AND($R$1=1,P247=0),"",VLOOKUP(B247,Datenbank!B:C,2,FALSE))</f>
        <v>Viento S12-8</v>
      </c>
      <c r="D247" s="72" t="str">
        <f>IF(AND($R$1=1,P247=0),"",VLOOKUP(B247,Datenbank!B:D,3,FALSE))</f>
        <v>T-Nuts</v>
      </c>
      <c r="E247" s="73">
        <f>VLOOKUP(B247,Datenbank!B:N,10,FALSE)</f>
        <v>5.5</v>
      </c>
      <c r="F247" s="74">
        <f>IF($A$1=1,"",VLOOKUP(B247,Datenbank!$B$3:$U$1228,8,FALSE))</f>
        <v>138</v>
      </c>
      <c r="G247" s="80" t="s">
        <v>126</v>
      </c>
      <c r="H247" s="97"/>
      <c r="I247" s="98"/>
      <c r="J247" s="99"/>
      <c r="K247" s="98"/>
      <c r="L247" s="99"/>
      <c r="M247" s="98"/>
      <c r="N247" s="99"/>
      <c r="O247" s="100"/>
      <c r="P247" s="92">
        <f t="shared" si="4"/>
        <v>0</v>
      </c>
      <c r="Q247" s="79">
        <f>IF($A$1=1,"",IF(AND(Datenbank!J240=1,VOLUMES!G247="YES",SUM(H247:O247)&gt;0),SUM(H247:O247)*F247+4.5,SUM(H247:O247)*F247))</f>
        <v>0</v>
      </c>
    </row>
    <row r="248" spans="2:17" ht="18.75" x14ac:dyDescent="0.3">
      <c r="B248" s="96" t="s">
        <v>466</v>
      </c>
      <c r="C248" s="72" t="str">
        <f>IF(AND($R$1=1,P248=0),"",VLOOKUP(B248,Datenbank!B:C,2,FALSE))</f>
        <v>Brisa S13-1</v>
      </c>
      <c r="D248" s="72" t="str">
        <f>IF(AND($R$1=1,P248=0),"",VLOOKUP(B248,Datenbank!B:D,3,FALSE))</f>
        <v>Clean</v>
      </c>
      <c r="E248" s="73">
        <f>VLOOKUP(B248,Datenbank!B:N,10,FALSE)</f>
        <v>4</v>
      </c>
      <c r="F248" s="74">
        <f>IF($A$1=1,"",VLOOKUP(B248,Datenbank!$B$3:$U$1228,8,FALSE))</f>
        <v>94</v>
      </c>
      <c r="G248" s="80" t="s">
        <v>126</v>
      </c>
      <c r="H248" s="97"/>
      <c r="I248" s="98"/>
      <c r="J248" s="99"/>
      <c r="K248" s="98"/>
      <c r="L248" s="99"/>
      <c r="M248" s="98"/>
      <c r="N248" s="99"/>
      <c r="O248" s="100"/>
      <c r="P248" s="92">
        <f t="shared" si="4"/>
        <v>0</v>
      </c>
      <c r="Q248" s="79">
        <f>IF($A$1=1,"",IF(AND(Datenbank!J241=1,VOLUMES!G248="YES",SUM(H248:O248)&gt;0),SUM(H248:O248)*F248+4.5,SUM(H248:O248)*F248))</f>
        <v>0</v>
      </c>
    </row>
    <row r="249" spans="2:17" ht="18.75" x14ac:dyDescent="0.3">
      <c r="B249" s="96" t="s">
        <v>467</v>
      </c>
      <c r="C249" s="72" t="str">
        <f>IF(AND($R$1=1,P249=0),"",VLOOKUP(B249,Datenbank!B:C,2,FALSE))</f>
        <v>Brisa S13-1</v>
      </c>
      <c r="D249" s="72" t="str">
        <f>IF(AND($R$1=1,P249=0),"",VLOOKUP(B249,Datenbank!B:D,3,FALSE))</f>
        <v>T-Nuts</v>
      </c>
      <c r="E249" s="73">
        <f>VLOOKUP(B249,Datenbank!B:N,10,FALSE)</f>
        <v>4</v>
      </c>
      <c r="F249" s="74">
        <f>IF($A$1=1,"",VLOOKUP(B249,Datenbank!$B$3:$U$1228,8,FALSE))</f>
        <v>103</v>
      </c>
      <c r="G249" s="80" t="s">
        <v>126</v>
      </c>
      <c r="H249" s="97"/>
      <c r="I249" s="98"/>
      <c r="J249" s="99"/>
      <c r="K249" s="98"/>
      <c r="L249" s="99"/>
      <c r="M249" s="98"/>
      <c r="N249" s="99"/>
      <c r="O249" s="100"/>
      <c r="P249" s="92">
        <f t="shared" si="4"/>
        <v>0</v>
      </c>
      <c r="Q249" s="79">
        <f>IF($A$1=1,"",IF(AND(Datenbank!J242=1,VOLUMES!G249="YES",SUM(H249:O249)&gt;0),SUM(H249:O249)*F249+4.5,SUM(H249:O249)*F249))</f>
        <v>0</v>
      </c>
    </row>
    <row r="250" spans="2:17" ht="18.75" x14ac:dyDescent="0.3">
      <c r="B250" s="96" t="s">
        <v>468</v>
      </c>
      <c r="C250" s="72" t="str">
        <f>IF(AND($R$1=1,P250=0),"",VLOOKUP(B250,Datenbank!B:C,2,FALSE))</f>
        <v>Brisa S13-2</v>
      </c>
      <c r="D250" s="72" t="str">
        <f>IF(AND($R$1=1,P250=0),"",VLOOKUP(B250,Datenbank!B:D,3,FALSE))</f>
        <v>Clean</v>
      </c>
      <c r="E250" s="73">
        <f>VLOOKUP(B250,Datenbank!B:N,10,FALSE)</f>
        <v>4</v>
      </c>
      <c r="F250" s="74">
        <f>IF($A$1=1,"",VLOOKUP(B250,Datenbank!$B$3:$U$1228,8,FALSE))</f>
        <v>94</v>
      </c>
      <c r="G250" s="80" t="s">
        <v>126</v>
      </c>
      <c r="H250" s="97"/>
      <c r="I250" s="98"/>
      <c r="J250" s="99"/>
      <c r="K250" s="98"/>
      <c r="L250" s="99"/>
      <c r="M250" s="98"/>
      <c r="N250" s="99"/>
      <c r="O250" s="100"/>
      <c r="P250" s="92">
        <f t="shared" si="4"/>
        <v>0</v>
      </c>
      <c r="Q250" s="79">
        <f>IF($A$1=1,"",IF(AND(Datenbank!J243=1,VOLUMES!G250="YES",SUM(H250:O250)&gt;0),SUM(H250:O250)*F250+4.5,SUM(H250:O250)*F250))</f>
        <v>0</v>
      </c>
    </row>
    <row r="251" spans="2:17" ht="18.75" x14ac:dyDescent="0.3">
      <c r="B251" s="96" t="s">
        <v>469</v>
      </c>
      <c r="C251" s="72" t="str">
        <f>IF(AND($R$1=1,P251=0),"",VLOOKUP(B251,Datenbank!B:C,2,FALSE))</f>
        <v>Brisa S13-2</v>
      </c>
      <c r="D251" s="72" t="str">
        <f>IF(AND($R$1=1,P251=0),"",VLOOKUP(B251,Datenbank!B:D,3,FALSE))</f>
        <v>T-Nuts</v>
      </c>
      <c r="E251" s="73">
        <f>VLOOKUP(B251,Datenbank!B:N,10,FALSE)</f>
        <v>4</v>
      </c>
      <c r="F251" s="74">
        <f>IF($A$1=1,"",VLOOKUP(B251,Datenbank!$B$3:$U$1228,8,FALSE))</f>
        <v>103</v>
      </c>
      <c r="G251" s="80" t="s">
        <v>126</v>
      </c>
      <c r="H251" s="97"/>
      <c r="I251" s="98"/>
      <c r="J251" s="99"/>
      <c r="K251" s="98"/>
      <c r="L251" s="99"/>
      <c r="M251" s="98"/>
      <c r="N251" s="99"/>
      <c r="O251" s="100"/>
      <c r="P251" s="92">
        <f t="shared" si="4"/>
        <v>0</v>
      </c>
      <c r="Q251" s="79">
        <f>IF($A$1=1,"",IF(AND(Datenbank!J244=1,VOLUMES!G251="YES",SUM(H251:O251)&gt;0),SUM(H251:O251)*F251+4.5,SUM(H251:O251)*F251))</f>
        <v>0</v>
      </c>
    </row>
    <row r="252" spans="2:17" ht="18.75" x14ac:dyDescent="0.3">
      <c r="B252" s="96" t="s">
        <v>470</v>
      </c>
      <c r="C252" s="72" t="str">
        <f>IF(AND($R$1=1,P252=0),"",VLOOKUP(B252,Datenbank!B:C,2,FALSE))</f>
        <v>Brisa S13-3</v>
      </c>
      <c r="D252" s="72" t="str">
        <f>IF(AND($R$1=1,P252=0),"",VLOOKUP(B252,Datenbank!B:D,3,FALSE))</f>
        <v>Clean</v>
      </c>
      <c r="E252" s="73">
        <f>VLOOKUP(B252,Datenbank!B:N,10,FALSE)</f>
        <v>4.5</v>
      </c>
      <c r="F252" s="74">
        <f>IF($A$1=1,"",VLOOKUP(B252,Datenbank!$B$3:$U$1228,8,FALSE))</f>
        <v>106</v>
      </c>
      <c r="G252" s="80" t="s">
        <v>126</v>
      </c>
      <c r="H252" s="97"/>
      <c r="I252" s="98"/>
      <c r="J252" s="99"/>
      <c r="K252" s="98"/>
      <c r="L252" s="99"/>
      <c r="M252" s="98"/>
      <c r="N252" s="99"/>
      <c r="O252" s="100"/>
      <c r="P252" s="92">
        <f t="shared" ref="P252:P315" si="5">SUM(H252:O252)*E252</f>
        <v>0</v>
      </c>
      <c r="Q252" s="79">
        <f>IF($A$1=1,"",IF(AND(Datenbank!J245=1,VOLUMES!G252="YES",SUM(H252:O252)&gt;0),SUM(H252:O252)*F252+4.5,SUM(H252:O252)*F252))</f>
        <v>0</v>
      </c>
    </row>
    <row r="253" spans="2:17" ht="18.75" x14ac:dyDescent="0.3">
      <c r="B253" s="96" t="s">
        <v>471</v>
      </c>
      <c r="C253" s="72" t="str">
        <f>IF(AND($R$1=1,P253=0),"",VLOOKUP(B253,Datenbank!B:C,2,FALSE))</f>
        <v>Brisa S13-3</v>
      </c>
      <c r="D253" s="72" t="str">
        <f>IF(AND($R$1=1,P253=0),"",VLOOKUP(B253,Datenbank!B:D,3,FALSE))</f>
        <v>T-Nuts</v>
      </c>
      <c r="E253" s="73">
        <f>VLOOKUP(B253,Datenbank!B:N,10,FALSE)</f>
        <v>4.5</v>
      </c>
      <c r="F253" s="74">
        <f>IF($A$1=1,"",VLOOKUP(B253,Datenbank!$B$3:$U$1228,8,FALSE))</f>
        <v>114</v>
      </c>
      <c r="G253" s="80" t="s">
        <v>126</v>
      </c>
      <c r="H253" s="97"/>
      <c r="I253" s="98"/>
      <c r="J253" s="99"/>
      <c r="K253" s="98"/>
      <c r="L253" s="99"/>
      <c r="M253" s="98"/>
      <c r="N253" s="99"/>
      <c r="O253" s="100"/>
      <c r="P253" s="92">
        <f t="shared" si="5"/>
        <v>0</v>
      </c>
      <c r="Q253" s="79">
        <f>IF($A$1=1,"",IF(AND(Datenbank!J246=1,VOLUMES!G253="YES",SUM(H253:O253)&gt;0),SUM(H253:O253)*F253+4.5,SUM(H253:O253)*F253))</f>
        <v>0</v>
      </c>
    </row>
    <row r="254" spans="2:17" ht="18.75" x14ac:dyDescent="0.3">
      <c r="B254" s="96" t="s">
        <v>472</v>
      </c>
      <c r="C254" s="72" t="str">
        <f>IF(AND($R$1=1,P254=0),"",VLOOKUP(B254,Datenbank!B:C,2,FALSE))</f>
        <v>Brisa S13-4</v>
      </c>
      <c r="D254" s="72" t="str">
        <f>IF(AND($R$1=1,P254=0),"",VLOOKUP(B254,Datenbank!B:D,3,FALSE))</f>
        <v>Clean</v>
      </c>
      <c r="E254" s="73">
        <f>VLOOKUP(B254,Datenbank!B:N,10,FALSE)</f>
        <v>4.5</v>
      </c>
      <c r="F254" s="74">
        <f>IF($A$1=1,"",VLOOKUP(B254,Datenbank!$B$3:$U$1228,8,FALSE))</f>
        <v>106</v>
      </c>
      <c r="G254" s="80" t="s">
        <v>126</v>
      </c>
      <c r="H254" s="97"/>
      <c r="I254" s="98"/>
      <c r="J254" s="99"/>
      <c r="K254" s="98"/>
      <c r="L254" s="99"/>
      <c r="M254" s="98"/>
      <c r="N254" s="99"/>
      <c r="O254" s="100"/>
      <c r="P254" s="92">
        <f t="shared" si="5"/>
        <v>0</v>
      </c>
      <c r="Q254" s="79">
        <f>IF($A$1=1,"",IF(AND(Datenbank!J247=1,VOLUMES!G254="YES",SUM(H254:O254)&gt;0),SUM(H254:O254)*F254+4.5,SUM(H254:O254)*F254))</f>
        <v>0</v>
      </c>
    </row>
    <row r="255" spans="2:17" ht="18.75" x14ac:dyDescent="0.3">
      <c r="B255" s="96" t="s">
        <v>473</v>
      </c>
      <c r="C255" s="72" t="str">
        <f>IF(AND($R$1=1,P255=0),"",VLOOKUP(B255,Datenbank!B:C,2,FALSE))</f>
        <v>Brisa S13-4</v>
      </c>
      <c r="D255" s="72" t="str">
        <f>IF(AND($R$1=1,P255=0),"",VLOOKUP(B255,Datenbank!B:D,3,FALSE))</f>
        <v>T-Nuts</v>
      </c>
      <c r="E255" s="73">
        <f>VLOOKUP(B255,Datenbank!B:N,10,FALSE)</f>
        <v>4.5</v>
      </c>
      <c r="F255" s="74">
        <f>IF($A$1=1,"",VLOOKUP(B255,Datenbank!$B$3:$U$1228,8,FALSE))</f>
        <v>114</v>
      </c>
      <c r="G255" s="80" t="s">
        <v>126</v>
      </c>
      <c r="H255" s="97"/>
      <c r="I255" s="98"/>
      <c r="J255" s="99"/>
      <c r="K255" s="98"/>
      <c r="L255" s="99"/>
      <c r="M255" s="98"/>
      <c r="N255" s="99"/>
      <c r="O255" s="100"/>
      <c r="P255" s="92">
        <f t="shared" si="5"/>
        <v>0</v>
      </c>
      <c r="Q255" s="79">
        <f>IF($A$1=1,"",IF(AND(Datenbank!J248=1,VOLUMES!G255="YES",SUM(H255:O255)&gt;0),SUM(H255:O255)*F255+4.5,SUM(H255:O255)*F255))</f>
        <v>0</v>
      </c>
    </row>
    <row r="256" spans="2:17" ht="18.75" x14ac:dyDescent="0.3">
      <c r="B256" s="96" t="s">
        <v>474</v>
      </c>
      <c r="C256" s="72" t="str">
        <f>IF(AND($R$1=1,P256=0),"",VLOOKUP(B256,Datenbank!B:C,2,FALSE))</f>
        <v>Brisa S13-5</v>
      </c>
      <c r="D256" s="72" t="str">
        <f>IF(AND($R$1=1,P256=0),"",VLOOKUP(B256,Datenbank!B:D,3,FALSE))</f>
        <v>Clean</v>
      </c>
      <c r="E256" s="73">
        <f>VLOOKUP(B256,Datenbank!B:N,10,FALSE)</f>
        <v>4.9000000000000004</v>
      </c>
      <c r="F256" s="74">
        <f>IF($A$1=1,"",VLOOKUP(B256,Datenbank!$B$3:$U$1228,8,FALSE))</f>
        <v>109</v>
      </c>
      <c r="G256" s="80" t="s">
        <v>126</v>
      </c>
      <c r="H256" s="97"/>
      <c r="I256" s="98"/>
      <c r="J256" s="99"/>
      <c r="K256" s="98"/>
      <c r="L256" s="99"/>
      <c r="M256" s="98"/>
      <c r="N256" s="99"/>
      <c r="O256" s="100"/>
      <c r="P256" s="92">
        <f t="shared" si="5"/>
        <v>0</v>
      </c>
      <c r="Q256" s="79">
        <f>IF($A$1=1,"",IF(AND(Datenbank!J249=1,VOLUMES!G256="YES",SUM(H256:O256)&gt;0),SUM(H256:O256)*F256+4.5,SUM(H256:O256)*F256))</f>
        <v>0</v>
      </c>
    </row>
    <row r="257" spans="2:17" ht="18.75" x14ac:dyDescent="0.3">
      <c r="B257" s="96" t="s">
        <v>475</v>
      </c>
      <c r="C257" s="72" t="str">
        <f>IF(AND($R$1=1,P257=0),"",VLOOKUP(B257,Datenbank!B:C,2,FALSE))</f>
        <v>Brisa S13-5</v>
      </c>
      <c r="D257" s="72" t="str">
        <f>IF(AND($R$1=1,P257=0),"",VLOOKUP(B257,Datenbank!B:D,3,FALSE))</f>
        <v>T-Nuts</v>
      </c>
      <c r="E257" s="73">
        <f>VLOOKUP(B257,Datenbank!B:N,10,FALSE)</f>
        <v>4.9000000000000004</v>
      </c>
      <c r="F257" s="74">
        <f>IF($A$1=1,"",VLOOKUP(B257,Datenbank!$B$3:$U$1228,8,FALSE))</f>
        <v>119</v>
      </c>
      <c r="G257" s="80" t="s">
        <v>126</v>
      </c>
      <c r="H257" s="97"/>
      <c r="I257" s="98"/>
      <c r="J257" s="99"/>
      <c r="K257" s="98"/>
      <c r="L257" s="99"/>
      <c r="M257" s="98"/>
      <c r="N257" s="99"/>
      <c r="O257" s="100"/>
      <c r="P257" s="92">
        <f t="shared" si="5"/>
        <v>0</v>
      </c>
      <c r="Q257" s="79">
        <f>IF($A$1=1,"",IF(AND(Datenbank!J250=1,VOLUMES!G257="YES",SUM(H257:O257)&gt;0),SUM(H257:O257)*F257+4.5,SUM(H257:O257)*F257))</f>
        <v>0</v>
      </c>
    </row>
    <row r="258" spans="2:17" ht="18.75" x14ac:dyDescent="0.3">
      <c r="B258" s="96" t="s">
        <v>476</v>
      </c>
      <c r="C258" s="72" t="str">
        <f>IF(AND($R$1=1,P258=0),"",VLOOKUP(B258,Datenbank!B:C,2,FALSE))</f>
        <v>Brisa S13-6</v>
      </c>
      <c r="D258" s="72" t="str">
        <f>IF(AND($R$1=1,P258=0),"",VLOOKUP(B258,Datenbank!B:D,3,FALSE))</f>
        <v>Clean</v>
      </c>
      <c r="E258" s="73">
        <f>VLOOKUP(B258,Datenbank!B:N,10,FALSE)</f>
        <v>4.9000000000000004</v>
      </c>
      <c r="F258" s="74">
        <f>IF($A$1=1,"",VLOOKUP(B258,Datenbank!$B$3:$U$1228,8,FALSE))</f>
        <v>109</v>
      </c>
      <c r="G258" s="80" t="s">
        <v>126</v>
      </c>
      <c r="H258" s="97"/>
      <c r="I258" s="98"/>
      <c r="J258" s="99"/>
      <c r="K258" s="98"/>
      <c r="L258" s="99"/>
      <c r="M258" s="98"/>
      <c r="N258" s="99"/>
      <c r="O258" s="100"/>
      <c r="P258" s="92">
        <f t="shared" si="5"/>
        <v>0</v>
      </c>
      <c r="Q258" s="79">
        <f>IF($A$1=1,"",IF(AND(Datenbank!J251=1,VOLUMES!G258="YES",SUM(H258:O258)&gt;0),SUM(H258:O258)*F258+4.5,SUM(H258:O258)*F258))</f>
        <v>0</v>
      </c>
    </row>
    <row r="259" spans="2:17" ht="18.75" x14ac:dyDescent="0.3">
      <c r="B259" s="96" t="s">
        <v>477</v>
      </c>
      <c r="C259" s="72" t="str">
        <f>IF(AND($R$1=1,P259=0),"",VLOOKUP(B259,Datenbank!B:C,2,FALSE))</f>
        <v>Brisa S13-6</v>
      </c>
      <c r="D259" s="72" t="str">
        <f>IF(AND($R$1=1,P259=0),"",VLOOKUP(B259,Datenbank!B:D,3,FALSE))</f>
        <v>T-Nuts</v>
      </c>
      <c r="E259" s="73">
        <f>VLOOKUP(B259,Datenbank!B:N,10,FALSE)</f>
        <v>4.9000000000000004</v>
      </c>
      <c r="F259" s="74">
        <f>IF($A$1=1,"",VLOOKUP(B259,Datenbank!$B$3:$U$1228,8,FALSE))</f>
        <v>119</v>
      </c>
      <c r="G259" s="80" t="s">
        <v>126</v>
      </c>
      <c r="H259" s="97"/>
      <c r="I259" s="98"/>
      <c r="J259" s="99"/>
      <c r="K259" s="98"/>
      <c r="L259" s="99"/>
      <c r="M259" s="98"/>
      <c r="N259" s="99"/>
      <c r="O259" s="100"/>
      <c r="P259" s="92">
        <f t="shared" si="5"/>
        <v>0</v>
      </c>
      <c r="Q259" s="79">
        <f>IF($A$1=1,"",IF(AND(Datenbank!J252=1,VOLUMES!G259="YES",SUM(H259:O259)&gt;0),SUM(H259:O259)*F259+4.5,SUM(H259:O259)*F259))</f>
        <v>0</v>
      </c>
    </row>
    <row r="260" spans="2:17" ht="18.75" x14ac:dyDescent="0.3">
      <c r="B260" s="96" t="s">
        <v>478</v>
      </c>
      <c r="C260" s="72" t="str">
        <f>IF(AND($R$1=1,P260=0),"",VLOOKUP(B260,Datenbank!B:C,2,FALSE))</f>
        <v>Brisa S13-7</v>
      </c>
      <c r="D260" s="72" t="str">
        <f>IF(AND($R$1=1,P260=0),"",VLOOKUP(B260,Datenbank!B:D,3,FALSE))</f>
        <v>Clean</v>
      </c>
      <c r="E260" s="73">
        <f>VLOOKUP(B260,Datenbank!B:N,10,FALSE)</f>
        <v>5.8</v>
      </c>
      <c r="F260" s="74">
        <f>IF($A$1=1,"",VLOOKUP(B260,Datenbank!$B$3:$U$1228,8,FALSE))</f>
        <v>126</v>
      </c>
      <c r="G260" s="80" t="s">
        <v>126</v>
      </c>
      <c r="H260" s="97"/>
      <c r="I260" s="98"/>
      <c r="J260" s="99"/>
      <c r="K260" s="98"/>
      <c r="L260" s="99"/>
      <c r="M260" s="98"/>
      <c r="N260" s="99"/>
      <c r="O260" s="100"/>
      <c r="P260" s="92">
        <f t="shared" si="5"/>
        <v>0</v>
      </c>
      <c r="Q260" s="79">
        <f>IF($A$1=1,"",IF(AND(Datenbank!J253=1,VOLUMES!G260="YES",SUM(H260:O260)&gt;0),SUM(H260:O260)*F260+4.5,SUM(H260:O260)*F260))</f>
        <v>0</v>
      </c>
    </row>
    <row r="261" spans="2:17" ht="18.75" x14ac:dyDescent="0.3">
      <c r="B261" s="96" t="s">
        <v>479</v>
      </c>
      <c r="C261" s="72" t="str">
        <f>IF(AND($R$1=1,P261=0),"",VLOOKUP(B261,Datenbank!B:C,2,FALSE))</f>
        <v>Brisa S13-7</v>
      </c>
      <c r="D261" s="72" t="str">
        <f>IF(AND($R$1=1,P261=0),"",VLOOKUP(B261,Datenbank!B:D,3,FALSE))</f>
        <v>T-Nuts</v>
      </c>
      <c r="E261" s="73">
        <f>VLOOKUP(B261,Datenbank!B:N,10,FALSE)</f>
        <v>5.8</v>
      </c>
      <c r="F261" s="74">
        <f>IF($A$1=1,"",VLOOKUP(B261,Datenbank!$B$3:$U$1228,8,FALSE))</f>
        <v>139</v>
      </c>
      <c r="G261" s="80" t="s">
        <v>126</v>
      </c>
      <c r="H261" s="97"/>
      <c r="I261" s="98"/>
      <c r="J261" s="99"/>
      <c r="K261" s="98"/>
      <c r="L261" s="99"/>
      <c r="M261" s="98"/>
      <c r="N261" s="99"/>
      <c r="O261" s="100"/>
      <c r="P261" s="92">
        <f t="shared" si="5"/>
        <v>0</v>
      </c>
      <c r="Q261" s="79">
        <f>IF($A$1=1,"",IF(AND(Datenbank!J254=1,VOLUMES!G261="YES",SUM(H261:O261)&gt;0),SUM(H261:O261)*F261+4.5,SUM(H261:O261)*F261))</f>
        <v>0</v>
      </c>
    </row>
    <row r="262" spans="2:17" ht="18.75" x14ac:dyDescent="0.3">
      <c r="B262" s="96" t="s">
        <v>480</v>
      </c>
      <c r="C262" s="72" t="str">
        <f>IF(AND($R$1=1,P262=0),"",VLOOKUP(B262,Datenbank!B:C,2,FALSE))</f>
        <v>Brisa S13-8</v>
      </c>
      <c r="D262" s="72" t="str">
        <f>IF(AND($R$1=1,P262=0),"",VLOOKUP(B262,Datenbank!B:D,3,FALSE))</f>
        <v>Clean</v>
      </c>
      <c r="E262" s="73">
        <f>VLOOKUP(B262,Datenbank!B:N,10,FALSE)</f>
        <v>5.8</v>
      </c>
      <c r="F262" s="74">
        <f>IF($A$1=1,"",VLOOKUP(B262,Datenbank!$B$3:$U$1228,8,FALSE))</f>
        <v>126</v>
      </c>
      <c r="G262" s="80" t="s">
        <v>126</v>
      </c>
      <c r="H262" s="97"/>
      <c r="I262" s="98"/>
      <c r="J262" s="99"/>
      <c r="K262" s="98"/>
      <c r="L262" s="99"/>
      <c r="M262" s="98"/>
      <c r="N262" s="99"/>
      <c r="O262" s="100"/>
      <c r="P262" s="92">
        <f t="shared" si="5"/>
        <v>0</v>
      </c>
      <c r="Q262" s="79">
        <f>IF($A$1=1,"",IF(AND(Datenbank!J255=1,VOLUMES!G262="YES",SUM(H262:O262)&gt;0),SUM(H262:O262)*F262+4.5,SUM(H262:O262)*F262))</f>
        <v>0</v>
      </c>
    </row>
    <row r="263" spans="2:17" ht="18.75" x14ac:dyDescent="0.3">
      <c r="B263" s="96" t="s">
        <v>481</v>
      </c>
      <c r="C263" s="72" t="str">
        <f>IF(AND($R$1=1,P263=0),"",VLOOKUP(B263,Datenbank!B:C,2,FALSE))</f>
        <v>Brisa S13-8</v>
      </c>
      <c r="D263" s="72" t="str">
        <f>IF(AND($R$1=1,P263=0),"",VLOOKUP(B263,Datenbank!B:D,3,FALSE))</f>
        <v>T-Nuts</v>
      </c>
      <c r="E263" s="73">
        <f>VLOOKUP(B263,Datenbank!B:N,10,FALSE)</f>
        <v>5.8</v>
      </c>
      <c r="F263" s="74">
        <f>IF($A$1=1,"",VLOOKUP(B263,Datenbank!$B$3:$U$1228,8,FALSE))</f>
        <v>139</v>
      </c>
      <c r="G263" s="80" t="s">
        <v>126</v>
      </c>
      <c r="H263" s="97"/>
      <c r="I263" s="98"/>
      <c r="J263" s="99"/>
      <c r="K263" s="98"/>
      <c r="L263" s="99"/>
      <c r="M263" s="98"/>
      <c r="N263" s="99"/>
      <c r="O263" s="100"/>
      <c r="P263" s="92">
        <f t="shared" si="5"/>
        <v>0</v>
      </c>
      <c r="Q263" s="79">
        <f>IF($A$1=1,"",IF(AND(Datenbank!J256=1,VOLUMES!G263="YES",SUM(H263:O263)&gt;0),SUM(H263:O263)*F263+4.5,SUM(H263:O263)*F263))</f>
        <v>0</v>
      </c>
    </row>
    <row r="264" spans="2:17" ht="18.75" x14ac:dyDescent="0.3">
      <c r="B264" s="96" t="s">
        <v>482</v>
      </c>
      <c r="C264" s="72" t="str">
        <f>IF(AND($R$1=1,P264=0),"",VLOOKUP(B264,Datenbank!B:C,2,FALSE))</f>
        <v>Lava S14-1</v>
      </c>
      <c r="D264" s="72" t="str">
        <f>IF(AND($R$1=1,P264=0),"",VLOOKUP(B264,Datenbank!B:D,3,FALSE))</f>
        <v>Clean</v>
      </c>
      <c r="E264" s="73">
        <f>VLOOKUP(B264,Datenbank!B:N,10,FALSE)</f>
        <v>4</v>
      </c>
      <c r="F264" s="74">
        <f>IF($A$1=1,"",VLOOKUP(B264,Datenbank!$B$3:$U$1228,8,FALSE))</f>
        <v>96</v>
      </c>
      <c r="G264" s="80" t="s">
        <v>126</v>
      </c>
      <c r="H264" s="97"/>
      <c r="I264" s="98"/>
      <c r="J264" s="99"/>
      <c r="K264" s="98"/>
      <c r="L264" s="99"/>
      <c r="M264" s="98"/>
      <c r="N264" s="99"/>
      <c r="O264" s="100"/>
      <c r="P264" s="92">
        <f t="shared" si="5"/>
        <v>0</v>
      </c>
      <c r="Q264" s="79">
        <f>IF($A$1=1,"",IF(AND(Datenbank!J257=1,VOLUMES!G264="YES",SUM(H264:O264)&gt;0),SUM(H264:O264)*F264+4.5,SUM(H264:O264)*F264))</f>
        <v>0</v>
      </c>
    </row>
    <row r="265" spans="2:17" ht="18.75" x14ac:dyDescent="0.3">
      <c r="B265" s="96" t="s">
        <v>483</v>
      </c>
      <c r="C265" s="72" t="str">
        <f>IF(AND($R$1=1,P265=0),"",VLOOKUP(B265,Datenbank!B:C,2,FALSE))</f>
        <v>Lava S14-1</v>
      </c>
      <c r="D265" s="72" t="str">
        <f>IF(AND($R$1=1,P265=0),"",VLOOKUP(B265,Datenbank!B:D,3,FALSE))</f>
        <v>T-Nuts</v>
      </c>
      <c r="E265" s="73">
        <f>VLOOKUP(B265,Datenbank!B:N,10,FALSE)</f>
        <v>4</v>
      </c>
      <c r="F265" s="74">
        <f>IF($A$1=1,"",VLOOKUP(B265,Datenbank!$B$3:$U$1228,8,FALSE))</f>
        <v>101</v>
      </c>
      <c r="G265" s="80" t="s">
        <v>126</v>
      </c>
      <c r="H265" s="97"/>
      <c r="I265" s="98"/>
      <c r="J265" s="99"/>
      <c r="K265" s="98"/>
      <c r="L265" s="99"/>
      <c r="M265" s="98"/>
      <c r="N265" s="99"/>
      <c r="O265" s="100"/>
      <c r="P265" s="92">
        <f t="shared" si="5"/>
        <v>0</v>
      </c>
      <c r="Q265" s="79">
        <f>IF($A$1=1,"",IF(AND(Datenbank!J258=1,VOLUMES!G265="YES",SUM(H265:O265)&gt;0),SUM(H265:O265)*F265+4.5,SUM(H265:O265)*F265))</f>
        <v>0</v>
      </c>
    </row>
    <row r="266" spans="2:17" ht="18.75" x14ac:dyDescent="0.3">
      <c r="B266" s="96" t="s">
        <v>484</v>
      </c>
      <c r="C266" s="72" t="str">
        <f>IF(AND($R$1=1,P266=0),"",VLOOKUP(B266,Datenbank!B:C,2,FALSE))</f>
        <v>Lava S14-2</v>
      </c>
      <c r="D266" s="72" t="str">
        <f>IF(AND($R$1=1,P266=0),"",VLOOKUP(B266,Datenbank!B:D,3,FALSE))</f>
        <v>Clean</v>
      </c>
      <c r="E266" s="73">
        <f>VLOOKUP(B266,Datenbank!B:N,10,FALSE)</f>
        <v>4</v>
      </c>
      <c r="F266" s="74">
        <f>IF($A$1=1,"",VLOOKUP(B266,Datenbank!$B$3:$U$1228,8,FALSE))</f>
        <v>96</v>
      </c>
      <c r="G266" s="80" t="s">
        <v>126</v>
      </c>
      <c r="H266" s="97"/>
      <c r="I266" s="98"/>
      <c r="J266" s="99"/>
      <c r="K266" s="98"/>
      <c r="L266" s="99"/>
      <c r="M266" s="98"/>
      <c r="N266" s="99"/>
      <c r="O266" s="100"/>
      <c r="P266" s="92">
        <f t="shared" si="5"/>
        <v>0</v>
      </c>
      <c r="Q266" s="79">
        <f>IF($A$1=1,"",IF(AND(Datenbank!J259=1,VOLUMES!G266="YES",SUM(H266:O266)&gt;0),SUM(H266:O266)*F266+4.5,SUM(H266:O266)*F266))</f>
        <v>0</v>
      </c>
    </row>
    <row r="267" spans="2:17" ht="18.75" x14ac:dyDescent="0.3">
      <c r="B267" s="96" t="s">
        <v>485</v>
      </c>
      <c r="C267" s="72" t="str">
        <f>IF(AND($R$1=1,P267=0),"",VLOOKUP(B267,Datenbank!B:C,2,FALSE))</f>
        <v>Lava S14-2</v>
      </c>
      <c r="D267" s="72" t="str">
        <f>IF(AND($R$1=1,P267=0),"",VLOOKUP(B267,Datenbank!B:D,3,FALSE))</f>
        <v>T-Nuts</v>
      </c>
      <c r="E267" s="73">
        <f>VLOOKUP(B267,Datenbank!B:N,10,FALSE)</f>
        <v>4</v>
      </c>
      <c r="F267" s="74">
        <f>IF($A$1=1,"",VLOOKUP(B267,Datenbank!$B$3:$U$1228,8,FALSE))</f>
        <v>101</v>
      </c>
      <c r="G267" s="80" t="s">
        <v>126</v>
      </c>
      <c r="H267" s="97"/>
      <c r="I267" s="98"/>
      <c r="J267" s="99"/>
      <c r="K267" s="98"/>
      <c r="L267" s="99"/>
      <c r="M267" s="98"/>
      <c r="N267" s="99"/>
      <c r="O267" s="100"/>
      <c r="P267" s="92">
        <f t="shared" si="5"/>
        <v>0</v>
      </c>
      <c r="Q267" s="79">
        <f>IF($A$1=1,"",IF(AND(Datenbank!J260=1,VOLUMES!G267="YES",SUM(H267:O267)&gt;0),SUM(H267:O267)*F267+4.5,SUM(H267:O267)*F267))</f>
        <v>0</v>
      </c>
    </row>
    <row r="268" spans="2:17" ht="18.75" x14ac:dyDescent="0.3">
      <c r="B268" s="96" t="s">
        <v>486</v>
      </c>
      <c r="C268" s="72" t="str">
        <f>IF(AND($R$1=1,P268=0),"",VLOOKUP(B268,Datenbank!B:C,2,FALSE))</f>
        <v>Lava S14-3</v>
      </c>
      <c r="D268" s="72" t="str">
        <f>IF(AND($R$1=1,P268=0),"",VLOOKUP(B268,Datenbank!B:D,3,FALSE))</f>
        <v>Clean</v>
      </c>
      <c r="E268" s="73">
        <f>VLOOKUP(B268,Datenbank!B:N,10,FALSE)</f>
        <v>4.6999999999999993</v>
      </c>
      <c r="F268" s="74">
        <f>IF($A$1=1,"",VLOOKUP(B268,Datenbank!$B$3:$U$1228,8,FALSE))</f>
        <v>108</v>
      </c>
      <c r="G268" s="80" t="s">
        <v>126</v>
      </c>
      <c r="H268" s="97"/>
      <c r="I268" s="98"/>
      <c r="J268" s="99"/>
      <c r="K268" s="98"/>
      <c r="L268" s="99"/>
      <c r="M268" s="98"/>
      <c r="N268" s="99"/>
      <c r="O268" s="100"/>
      <c r="P268" s="92">
        <f t="shared" si="5"/>
        <v>0</v>
      </c>
      <c r="Q268" s="79">
        <f>IF($A$1=1,"",IF(AND(Datenbank!J261=1,VOLUMES!G268="YES",SUM(H268:O268)&gt;0),SUM(H268:O268)*F268+4.5,SUM(H268:O268)*F268))</f>
        <v>0</v>
      </c>
    </row>
    <row r="269" spans="2:17" ht="18.75" x14ac:dyDescent="0.3">
      <c r="B269" s="96" t="s">
        <v>487</v>
      </c>
      <c r="C269" s="72" t="str">
        <f>IF(AND($R$1=1,P269=0),"",VLOOKUP(B269,Datenbank!B:C,2,FALSE))</f>
        <v>Lava S14-3</v>
      </c>
      <c r="D269" s="72" t="str">
        <f>IF(AND($R$1=1,P269=0),"",VLOOKUP(B269,Datenbank!B:D,3,FALSE))</f>
        <v>T-Nuts</v>
      </c>
      <c r="E269" s="73">
        <f>VLOOKUP(B269,Datenbank!B:N,10,FALSE)</f>
        <v>4.6999999999999993</v>
      </c>
      <c r="F269" s="74">
        <f>IF($A$1=1,"",VLOOKUP(B269,Datenbank!$B$3:$U$1228,8,FALSE))</f>
        <v>118</v>
      </c>
      <c r="G269" s="80" t="s">
        <v>126</v>
      </c>
      <c r="H269" s="97"/>
      <c r="I269" s="98"/>
      <c r="J269" s="99"/>
      <c r="K269" s="98"/>
      <c r="L269" s="99"/>
      <c r="M269" s="98"/>
      <c r="N269" s="99"/>
      <c r="O269" s="100"/>
      <c r="P269" s="92">
        <f t="shared" si="5"/>
        <v>0</v>
      </c>
      <c r="Q269" s="79">
        <f>IF($A$1=1,"",IF(AND(Datenbank!J262=1,VOLUMES!G269="YES",SUM(H269:O269)&gt;0),SUM(H269:O269)*F269+4.5,SUM(H269:O269)*F269))</f>
        <v>0</v>
      </c>
    </row>
    <row r="270" spans="2:17" ht="18.75" x14ac:dyDescent="0.3">
      <c r="B270" s="96" t="s">
        <v>488</v>
      </c>
      <c r="C270" s="72" t="str">
        <f>IF(AND($R$1=1,P270=0),"",VLOOKUP(B270,Datenbank!B:C,2,FALSE))</f>
        <v>Lava S14-4</v>
      </c>
      <c r="D270" s="72" t="str">
        <f>IF(AND($R$1=1,P270=0),"",VLOOKUP(B270,Datenbank!B:D,3,FALSE))</f>
        <v>Clean</v>
      </c>
      <c r="E270" s="73">
        <f>VLOOKUP(B270,Datenbank!B:N,10,FALSE)</f>
        <v>4.6999999999999993</v>
      </c>
      <c r="F270" s="74">
        <f>IF($A$1=1,"",VLOOKUP(B270,Datenbank!$B$3:$U$1228,8,FALSE))</f>
        <v>108</v>
      </c>
      <c r="G270" s="80" t="s">
        <v>126</v>
      </c>
      <c r="H270" s="97"/>
      <c r="I270" s="98"/>
      <c r="J270" s="99"/>
      <c r="K270" s="98"/>
      <c r="L270" s="99"/>
      <c r="M270" s="98"/>
      <c r="N270" s="99"/>
      <c r="O270" s="100"/>
      <c r="P270" s="92">
        <f t="shared" si="5"/>
        <v>0</v>
      </c>
      <c r="Q270" s="79">
        <f>IF($A$1=1,"",IF(AND(Datenbank!J263=1,VOLUMES!G270="YES",SUM(H270:O270)&gt;0),SUM(H270:O270)*F270+4.5,SUM(H270:O270)*F270))</f>
        <v>0</v>
      </c>
    </row>
    <row r="271" spans="2:17" ht="18.75" x14ac:dyDescent="0.3">
      <c r="B271" s="96" t="s">
        <v>489</v>
      </c>
      <c r="C271" s="72" t="str">
        <f>IF(AND($R$1=1,P271=0),"",VLOOKUP(B271,Datenbank!B:C,2,FALSE))</f>
        <v>Lava S14-4</v>
      </c>
      <c r="D271" s="72" t="str">
        <f>IF(AND($R$1=1,P271=0),"",VLOOKUP(B271,Datenbank!B:D,3,FALSE))</f>
        <v>T-Nuts</v>
      </c>
      <c r="E271" s="73">
        <f>VLOOKUP(B271,Datenbank!B:N,10,FALSE)</f>
        <v>4.6999999999999993</v>
      </c>
      <c r="F271" s="74">
        <f>IF($A$1=1,"",VLOOKUP(B271,Datenbank!$B$3:$U$1228,8,FALSE))</f>
        <v>118</v>
      </c>
      <c r="G271" s="80" t="s">
        <v>126</v>
      </c>
      <c r="H271" s="97"/>
      <c r="I271" s="98"/>
      <c r="J271" s="99"/>
      <c r="K271" s="98"/>
      <c r="L271" s="99"/>
      <c r="M271" s="98"/>
      <c r="N271" s="99"/>
      <c r="O271" s="100"/>
      <c r="P271" s="92">
        <f t="shared" si="5"/>
        <v>0</v>
      </c>
      <c r="Q271" s="79">
        <f>IF($A$1=1,"",IF(AND(Datenbank!J264=1,VOLUMES!G271="YES",SUM(H271:O271)&gt;0),SUM(H271:O271)*F271+4.5,SUM(H271:O271)*F271))</f>
        <v>0</v>
      </c>
    </row>
    <row r="272" spans="2:17" ht="18.75" x14ac:dyDescent="0.3">
      <c r="B272" s="96" t="s">
        <v>490</v>
      </c>
      <c r="C272" s="72" t="str">
        <f>IF(AND($R$1=1,P272=0),"",VLOOKUP(B272,Datenbank!B:C,2,FALSE))</f>
        <v>Lava S14-5</v>
      </c>
      <c r="D272" s="72" t="str">
        <f>IF(AND($R$1=1,P272=0),"",VLOOKUP(B272,Datenbank!B:D,3,FALSE))</f>
        <v>Clean</v>
      </c>
      <c r="E272" s="73">
        <f>VLOOKUP(B272,Datenbank!B:N,10,FALSE)</f>
        <v>5.1999999999999993</v>
      </c>
      <c r="F272" s="74">
        <f>IF($A$1=1,"",VLOOKUP(B272,Datenbank!$B$3:$U$1228,8,FALSE))</f>
        <v>115</v>
      </c>
      <c r="G272" s="80" t="s">
        <v>126</v>
      </c>
      <c r="H272" s="97"/>
      <c r="I272" s="98"/>
      <c r="J272" s="99"/>
      <c r="K272" s="98"/>
      <c r="L272" s="99"/>
      <c r="M272" s="98"/>
      <c r="N272" s="99"/>
      <c r="O272" s="100"/>
      <c r="P272" s="92">
        <f t="shared" si="5"/>
        <v>0</v>
      </c>
      <c r="Q272" s="79">
        <f>IF($A$1=1,"",IF(AND(Datenbank!J265=1,VOLUMES!G272="YES",SUM(H272:O272)&gt;0),SUM(H272:O272)*F272+4.5,SUM(H272:O272)*F272))</f>
        <v>0</v>
      </c>
    </row>
    <row r="273" spans="2:17" ht="18.75" x14ac:dyDescent="0.3">
      <c r="B273" s="96" t="s">
        <v>491</v>
      </c>
      <c r="C273" s="72" t="str">
        <f>IF(AND($R$1=1,P273=0),"",VLOOKUP(B273,Datenbank!B:C,2,FALSE))</f>
        <v>Lava S14-5</v>
      </c>
      <c r="D273" s="72" t="str">
        <f>IF(AND($R$1=1,P273=0),"",VLOOKUP(B273,Datenbank!B:D,3,FALSE))</f>
        <v>T-Nuts</v>
      </c>
      <c r="E273" s="73">
        <f>VLOOKUP(B273,Datenbank!B:N,10,FALSE)</f>
        <v>5.1999999999999993</v>
      </c>
      <c r="F273" s="74">
        <f>IF($A$1=1,"",VLOOKUP(B273,Datenbank!$B$3:$U$1228,8,FALSE))</f>
        <v>125</v>
      </c>
      <c r="G273" s="80" t="s">
        <v>126</v>
      </c>
      <c r="H273" s="97"/>
      <c r="I273" s="98"/>
      <c r="J273" s="99"/>
      <c r="K273" s="98"/>
      <c r="L273" s="99"/>
      <c r="M273" s="98"/>
      <c r="N273" s="99"/>
      <c r="O273" s="100"/>
      <c r="P273" s="92">
        <f t="shared" si="5"/>
        <v>0</v>
      </c>
      <c r="Q273" s="79">
        <f>IF($A$1=1,"",IF(AND(Datenbank!J266=1,VOLUMES!G273="YES",SUM(H273:O273)&gt;0),SUM(H273:O273)*F273+4.5,SUM(H273:O273)*F273))</f>
        <v>0</v>
      </c>
    </row>
    <row r="274" spans="2:17" ht="18.75" x14ac:dyDescent="0.3">
      <c r="B274" s="96" t="s">
        <v>492</v>
      </c>
      <c r="C274" s="72" t="str">
        <f>IF(AND($R$1=1,P274=0),"",VLOOKUP(B274,Datenbank!B:C,2,FALSE))</f>
        <v>Lava S14-6</v>
      </c>
      <c r="D274" s="72" t="str">
        <f>IF(AND($R$1=1,P274=0),"",VLOOKUP(B274,Datenbank!B:D,3,FALSE))</f>
        <v>Clean</v>
      </c>
      <c r="E274" s="73">
        <f>VLOOKUP(B274,Datenbank!B:N,10,FALSE)</f>
        <v>5.1999999999999993</v>
      </c>
      <c r="F274" s="74">
        <f>IF($A$1=1,"",VLOOKUP(B274,Datenbank!$B$3:$U$1228,8,FALSE))</f>
        <v>115</v>
      </c>
      <c r="G274" s="80" t="s">
        <v>126</v>
      </c>
      <c r="H274" s="97"/>
      <c r="I274" s="98"/>
      <c r="J274" s="99"/>
      <c r="K274" s="98"/>
      <c r="L274" s="99"/>
      <c r="M274" s="98"/>
      <c r="N274" s="99"/>
      <c r="O274" s="100"/>
      <c r="P274" s="92">
        <f t="shared" si="5"/>
        <v>0</v>
      </c>
      <c r="Q274" s="79">
        <f>IF($A$1=1,"",IF(AND(Datenbank!J267=1,VOLUMES!G274="YES",SUM(H274:O274)&gt;0),SUM(H274:O274)*F274+4.5,SUM(H274:O274)*F274))</f>
        <v>0</v>
      </c>
    </row>
    <row r="275" spans="2:17" ht="18.75" x14ac:dyDescent="0.3">
      <c r="B275" s="96" t="s">
        <v>493</v>
      </c>
      <c r="C275" s="72" t="str">
        <f>IF(AND($R$1=1,P275=0),"",VLOOKUP(B275,Datenbank!B:C,2,FALSE))</f>
        <v>Lava S14-6</v>
      </c>
      <c r="D275" s="72" t="str">
        <f>IF(AND($R$1=1,P275=0),"",VLOOKUP(B275,Datenbank!B:D,3,FALSE))</f>
        <v>T-Nuts</v>
      </c>
      <c r="E275" s="73">
        <f>VLOOKUP(B275,Datenbank!B:N,10,FALSE)</f>
        <v>5.1999999999999993</v>
      </c>
      <c r="F275" s="74">
        <f>IF($A$1=1,"",VLOOKUP(B275,Datenbank!$B$3:$U$1228,8,FALSE))</f>
        <v>125</v>
      </c>
      <c r="G275" s="80" t="s">
        <v>126</v>
      </c>
      <c r="H275" s="97"/>
      <c r="I275" s="98"/>
      <c r="J275" s="99"/>
      <c r="K275" s="98"/>
      <c r="L275" s="99"/>
      <c r="M275" s="98"/>
      <c r="N275" s="99"/>
      <c r="O275" s="100"/>
      <c r="P275" s="92">
        <f t="shared" si="5"/>
        <v>0</v>
      </c>
      <c r="Q275" s="79">
        <f>IF($A$1=1,"",IF(AND(Datenbank!J268=1,VOLUMES!G275="YES",SUM(H275:O275)&gt;0),SUM(H275:O275)*F275+4.5,SUM(H275:O275)*F275))</f>
        <v>0</v>
      </c>
    </row>
    <row r="276" spans="2:17" ht="18.75" x14ac:dyDescent="0.3">
      <c r="B276" s="96" t="s">
        <v>494</v>
      </c>
      <c r="C276" s="72" t="str">
        <f>IF(AND($R$1=1,P276=0),"",VLOOKUP(B276,Datenbank!B:C,2,FALSE))</f>
        <v>Lava S14-7</v>
      </c>
      <c r="D276" s="72" t="str">
        <f>IF(AND($R$1=1,P276=0),"",VLOOKUP(B276,Datenbank!B:D,3,FALSE))</f>
        <v>Clean</v>
      </c>
      <c r="E276" s="73">
        <f>VLOOKUP(B276,Datenbank!B:N,10,FALSE)</f>
        <v>5.8</v>
      </c>
      <c r="F276" s="74">
        <f>IF($A$1=1,"",VLOOKUP(B276,Datenbank!$B$3:$U$1228,8,FALSE))</f>
        <v>123</v>
      </c>
      <c r="G276" s="80" t="s">
        <v>126</v>
      </c>
      <c r="H276" s="97"/>
      <c r="I276" s="98"/>
      <c r="J276" s="99"/>
      <c r="K276" s="98"/>
      <c r="L276" s="99"/>
      <c r="M276" s="98"/>
      <c r="N276" s="99"/>
      <c r="O276" s="100"/>
      <c r="P276" s="92">
        <f t="shared" si="5"/>
        <v>0</v>
      </c>
      <c r="Q276" s="79">
        <f>IF($A$1=1,"",IF(AND(Datenbank!J269=1,VOLUMES!G276="YES",SUM(H276:O276)&gt;0),SUM(H276:O276)*F276+4.5,SUM(H276:O276)*F276))</f>
        <v>0</v>
      </c>
    </row>
    <row r="277" spans="2:17" ht="18.75" x14ac:dyDescent="0.3">
      <c r="B277" s="96" t="s">
        <v>495</v>
      </c>
      <c r="C277" s="72" t="str">
        <f>IF(AND($R$1=1,P277=0),"",VLOOKUP(B277,Datenbank!B:C,2,FALSE))</f>
        <v>Lava S14-7</v>
      </c>
      <c r="D277" s="72" t="str">
        <f>IF(AND($R$1=1,P277=0),"",VLOOKUP(B277,Datenbank!B:D,3,FALSE))</f>
        <v>T-Nuts</v>
      </c>
      <c r="E277" s="73">
        <f>VLOOKUP(B277,Datenbank!B:N,10,FALSE)</f>
        <v>5.8</v>
      </c>
      <c r="F277" s="74">
        <f>IF($A$1=1,"",VLOOKUP(B277,Datenbank!$B$3:$U$1228,8,FALSE))</f>
        <v>136</v>
      </c>
      <c r="G277" s="80" t="s">
        <v>126</v>
      </c>
      <c r="H277" s="97"/>
      <c r="I277" s="98"/>
      <c r="J277" s="99"/>
      <c r="K277" s="98"/>
      <c r="L277" s="99"/>
      <c r="M277" s="98"/>
      <c r="N277" s="99"/>
      <c r="O277" s="100"/>
      <c r="P277" s="92">
        <f t="shared" si="5"/>
        <v>0</v>
      </c>
      <c r="Q277" s="79">
        <f>IF($A$1=1,"",IF(AND(Datenbank!J270=1,VOLUMES!G277="YES",SUM(H277:O277)&gt;0),SUM(H277:O277)*F277+4.5,SUM(H277:O277)*F277))</f>
        <v>0</v>
      </c>
    </row>
    <row r="278" spans="2:17" ht="18.75" x14ac:dyDescent="0.3">
      <c r="B278" s="96" t="s">
        <v>496</v>
      </c>
      <c r="C278" s="72" t="str">
        <f>IF(AND($R$1=1,P278=0),"",VLOOKUP(B278,Datenbank!B:C,2,FALSE))</f>
        <v>Lava S14-8</v>
      </c>
      <c r="D278" s="72" t="str">
        <f>IF(AND($R$1=1,P278=0),"",VLOOKUP(B278,Datenbank!B:D,3,FALSE))</f>
        <v>Clean</v>
      </c>
      <c r="E278" s="73">
        <f>VLOOKUP(B278,Datenbank!B:N,10,FALSE)</f>
        <v>5.8</v>
      </c>
      <c r="F278" s="74">
        <f>IF($A$1=1,"",VLOOKUP(B278,Datenbank!$B$3:$U$1228,8,FALSE))</f>
        <v>123</v>
      </c>
      <c r="G278" s="80" t="s">
        <v>126</v>
      </c>
      <c r="H278" s="97"/>
      <c r="I278" s="98"/>
      <c r="J278" s="99"/>
      <c r="K278" s="98"/>
      <c r="L278" s="99"/>
      <c r="M278" s="98"/>
      <c r="N278" s="99"/>
      <c r="O278" s="100"/>
      <c r="P278" s="92">
        <f t="shared" si="5"/>
        <v>0</v>
      </c>
      <c r="Q278" s="79">
        <f>IF($A$1=1,"",IF(AND(Datenbank!J271=1,VOLUMES!G278="YES",SUM(H278:O278)&gt;0),SUM(H278:O278)*F278+4.5,SUM(H278:O278)*F278))</f>
        <v>0</v>
      </c>
    </row>
    <row r="279" spans="2:17" ht="18.75" x14ac:dyDescent="0.3">
      <c r="B279" s="96" t="s">
        <v>497</v>
      </c>
      <c r="C279" s="72" t="str">
        <f>IF(AND($R$1=1,P279=0),"",VLOOKUP(B279,Datenbank!B:C,2,FALSE))</f>
        <v>Lava S14-8</v>
      </c>
      <c r="D279" s="72" t="str">
        <f>IF(AND($R$1=1,P279=0),"",VLOOKUP(B279,Datenbank!B:D,3,FALSE))</f>
        <v>T-Nuts</v>
      </c>
      <c r="E279" s="73">
        <f>VLOOKUP(B279,Datenbank!B:N,10,FALSE)</f>
        <v>5.8</v>
      </c>
      <c r="F279" s="74">
        <f>IF($A$1=1,"",VLOOKUP(B279,Datenbank!$B$3:$U$1228,8,FALSE))</f>
        <v>136</v>
      </c>
      <c r="G279" s="80" t="s">
        <v>126</v>
      </c>
      <c r="H279" s="97"/>
      <c r="I279" s="98"/>
      <c r="J279" s="99"/>
      <c r="K279" s="98"/>
      <c r="L279" s="99"/>
      <c r="M279" s="98"/>
      <c r="N279" s="99"/>
      <c r="O279" s="100"/>
      <c r="P279" s="92">
        <f t="shared" si="5"/>
        <v>0</v>
      </c>
      <c r="Q279" s="79">
        <f>IF($A$1=1,"",IF(AND(Datenbank!J272=1,VOLUMES!G279="YES",SUM(H279:O279)&gt;0),SUM(H279:O279)*F279+4.5,SUM(H279:O279)*F279))</f>
        <v>0</v>
      </c>
    </row>
    <row r="280" spans="2:17" ht="18.75" x14ac:dyDescent="0.3">
      <c r="B280" s="96" t="s">
        <v>498</v>
      </c>
      <c r="C280" s="72" t="str">
        <f>IF(AND($R$1=1,P280=0),"",VLOOKUP(B280,Datenbank!B:C,2,FALSE))</f>
        <v>Volcano S15-1</v>
      </c>
      <c r="D280" s="72" t="str">
        <f>IF(AND($R$1=1,P280=0),"",VLOOKUP(B280,Datenbank!B:D,3,FALSE))</f>
        <v>Clean</v>
      </c>
      <c r="E280" s="73">
        <f>VLOOKUP(B280,Datenbank!B:N,10,FALSE)</f>
        <v>2.7</v>
      </c>
      <c r="F280" s="74">
        <f>IF($A$1=1,"",VLOOKUP(B280,Datenbank!$B$3:$U$1228,8,FALSE))</f>
        <v>76</v>
      </c>
      <c r="G280" s="80" t="s">
        <v>126</v>
      </c>
      <c r="H280" s="97"/>
      <c r="I280" s="98"/>
      <c r="J280" s="99"/>
      <c r="K280" s="98"/>
      <c r="L280" s="99"/>
      <c r="M280" s="98"/>
      <c r="N280" s="99"/>
      <c r="O280" s="100"/>
      <c r="P280" s="92">
        <f t="shared" si="5"/>
        <v>0</v>
      </c>
      <c r="Q280" s="79">
        <f>IF($A$1=1,"",IF(AND(Datenbank!J273=1,VOLUMES!G280="YES",SUM(H280:O280)&gt;0),SUM(H280:O280)*F280+4.5,SUM(H280:O280)*F280))</f>
        <v>0</v>
      </c>
    </row>
    <row r="281" spans="2:17" ht="18.75" x14ac:dyDescent="0.3">
      <c r="B281" s="96" t="s">
        <v>499</v>
      </c>
      <c r="C281" s="72" t="str">
        <f>IF(AND($R$1=1,P281=0),"",VLOOKUP(B281,Datenbank!B:C,2,FALSE))</f>
        <v>Volcano S15-1</v>
      </c>
      <c r="D281" s="72" t="str">
        <f>IF(AND($R$1=1,P281=0),"",VLOOKUP(B281,Datenbank!B:D,3,FALSE))</f>
        <v>T-Nuts</v>
      </c>
      <c r="E281" s="73">
        <f>VLOOKUP(B281,Datenbank!B:N,10,FALSE)</f>
        <v>2.7</v>
      </c>
      <c r="F281" s="74">
        <f>IF($A$1=1,"",VLOOKUP(B281,Datenbank!$B$3:$U$1228,8,FALSE))</f>
        <v>80</v>
      </c>
      <c r="G281" s="80" t="s">
        <v>126</v>
      </c>
      <c r="H281" s="97"/>
      <c r="I281" s="98"/>
      <c r="J281" s="99"/>
      <c r="K281" s="98"/>
      <c r="L281" s="99"/>
      <c r="M281" s="98"/>
      <c r="N281" s="99"/>
      <c r="O281" s="100"/>
      <c r="P281" s="92">
        <f t="shared" si="5"/>
        <v>0</v>
      </c>
      <c r="Q281" s="79">
        <f>IF($A$1=1,"",IF(AND(Datenbank!J274=1,VOLUMES!G281="YES",SUM(H281:O281)&gt;0),SUM(H281:O281)*F281+4.5,SUM(H281:O281)*F281))</f>
        <v>0</v>
      </c>
    </row>
    <row r="282" spans="2:17" ht="18.75" x14ac:dyDescent="0.3">
      <c r="B282" s="96" t="s">
        <v>500</v>
      </c>
      <c r="C282" s="72" t="str">
        <f>IF(AND($R$1=1,P282=0),"",VLOOKUP(B282,Datenbank!B:C,2,FALSE))</f>
        <v>Volcano S15-2</v>
      </c>
      <c r="D282" s="72" t="str">
        <f>IF(AND($R$1=1,P282=0),"",VLOOKUP(B282,Datenbank!B:D,3,FALSE))</f>
        <v>Clean</v>
      </c>
      <c r="E282" s="73">
        <f>VLOOKUP(B282,Datenbank!B:N,10,FALSE)</f>
        <v>2.7</v>
      </c>
      <c r="F282" s="74">
        <f>IF($A$1=1,"",VLOOKUP(B282,Datenbank!$B$3:$U$1228,8,FALSE))</f>
        <v>76</v>
      </c>
      <c r="G282" s="80" t="s">
        <v>126</v>
      </c>
      <c r="H282" s="97"/>
      <c r="I282" s="98"/>
      <c r="J282" s="99"/>
      <c r="K282" s="98"/>
      <c r="L282" s="99"/>
      <c r="M282" s="98"/>
      <c r="N282" s="99"/>
      <c r="O282" s="100"/>
      <c r="P282" s="92">
        <f t="shared" si="5"/>
        <v>0</v>
      </c>
      <c r="Q282" s="79">
        <f>IF($A$1=1,"",IF(AND(Datenbank!J275=1,VOLUMES!G282="YES",SUM(H282:O282)&gt;0),SUM(H282:O282)*F282+4.5,SUM(H282:O282)*F282))</f>
        <v>0</v>
      </c>
    </row>
    <row r="283" spans="2:17" ht="18.75" x14ac:dyDescent="0.3">
      <c r="B283" s="96" t="s">
        <v>501</v>
      </c>
      <c r="C283" s="72" t="str">
        <f>IF(AND($R$1=1,P283=0),"",VLOOKUP(B283,Datenbank!B:C,2,FALSE))</f>
        <v>Volcano S15-2</v>
      </c>
      <c r="D283" s="72" t="str">
        <f>IF(AND($R$1=1,P283=0),"",VLOOKUP(B283,Datenbank!B:D,3,FALSE))</f>
        <v>T-Nuts</v>
      </c>
      <c r="E283" s="73">
        <f>VLOOKUP(B283,Datenbank!B:N,10,FALSE)</f>
        <v>2.7</v>
      </c>
      <c r="F283" s="74">
        <f>IF($A$1=1,"",VLOOKUP(B283,Datenbank!$B$3:$U$1228,8,FALSE))</f>
        <v>80</v>
      </c>
      <c r="G283" s="80" t="s">
        <v>126</v>
      </c>
      <c r="H283" s="97"/>
      <c r="I283" s="98"/>
      <c r="J283" s="99"/>
      <c r="K283" s="98"/>
      <c r="L283" s="99"/>
      <c r="M283" s="98"/>
      <c r="N283" s="99"/>
      <c r="O283" s="100"/>
      <c r="P283" s="92">
        <f t="shared" si="5"/>
        <v>0</v>
      </c>
      <c r="Q283" s="79">
        <f>IF($A$1=1,"",IF(AND(Datenbank!J276=1,VOLUMES!G283="YES",SUM(H283:O283)&gt;0),SUM(H283:O283)*F283+4.5,SUM(H283:O283)*F283))</f>
        <v>0</v>
      </c>
    </row>
    <row r="284" spans="2:17" ht="18.75" x14ac:dyDescent="0.3">
      <c r="B284" s="96" t="s">
        <v>502</v>
      </c>
      <c r="C284" s="72" t="str">
        <f>IF(AND($R$1=1,P284=0),"",VLOOKUP(B284,Datenbank!B:C,2,FALSE))</f>
        <v>Volcano S15-3</v>
      </c>
      <c r="D284" s="72" t="str">
        <f>IF(AND($R$1=1,P284=0),"",VLOOKUP(B284,Datenbank!B:D,3,FALSE))</f>
        <v>Clean</v>
      </c>
      <c r="E284" s="73">
        <f>VLOOKUP(B284,Datenbank!B:N,10,FALSE)</f>
        <v>3.1</v>
      </c>
      <c r="F284" s="74">
        <f>IF($A$1=1,"",VLOOKUP(B284,Datenbank!$B$3:$U$1228,8,FALSE))</f>
        <v>82</v>
      </c>
      <c r="G284" s="80" t="s">
        <v>126</v>
      </c>
      <c r="H284" s="97"/>
      <c r="I284" s="98"/>
      <c r="J284" s="99"/>
      <c r="K284" s="98"/>
      <c r="L284" s="99"/>
      <c r="M284" s="98"/>
      <c r="N284" s="99"/>
      <c r="O284" s="100"/>
      <c r="P284" s="92">
        <f t="shared" si="5"/>
        <v>0</v>
      </c>
      <c r="Q284" s="79">
        <f>IF($A$1=1,"",IF(AND(Datenbank!J277=1,VOLUMES!G284="YES",SUM(H284:O284)&gt;0),SUM(H284:O284)*F284+4.5,SUM(H284:O284)*F284))</f>
        <v>0</v>
      </c>
    </row>
    <row r="285" spans="2:17" ht="18.75" x14ac:dyDescent="0.3">
      <c r="B285" s="96" t="s">
        <v>503</v>
      </c>
      <c r="C285" s="72" t="str">
        <f>IF(AND($R$1=1,P285=0),"",VLOOKUP(B285,Datenbank!B:C,2,FALSE))</f>
        <v>Volcano S15-3</v>
      </c>
      <c r="D285" s="72" t="str">
        <f>IF(AND($R$1=1,P285=0),"",VLOOKUP(B285,Datenbank!B:D,3,FALSE))</f>
        <v>T-Nuts</v>
      </c>
      <c r="E285" s="73">
        <f>VLOOKUP(B285,Datenbank!B:N,10,FALSE)</f>
        <v>3.1</v>
      </c>
      <c r="F285" s="74">
        <f>IF($A$1=1,"",VLOOKUP(B285,Datenbank!$B$3:$U$1228,8,FALSE))</f>
        <v>89</v>
      </c>
      <c r="G285" s="80" t="s">
        <v>126</v>
      </c>
      <c r="H285" s="97"/>
      <c r="I285" s="98"/>
      <c r="J285" s="99"/>
      <c r="K285" s="98"/>
      <c r="L285" s="99"/>
      <c r="M285" s="98"/>
      <c r="N285" s="99"/>
      <c r="O285" s="100"/>
      <c r="P285" s="92">
        <f t="shared" si="5"/>
        <v>0</v>
      </c>
      <c r="Q285" s="79">
        <f>IF($A$1=1,"",IF(AND(Datenbank!J278=1,VOLUMES!G285="YES",SUM(H285:O285)&gt;0),SUM(H285:O285)*F285+4.5,SUM(H285:O285)*F285))</f>
        <v>0</v>
      </c>
    </row>
    <row r="286" spans="2:17" ht="18.75" x14ac:dyDescent="0.3">
      <c r="B286" s="96" t="s">
        <v>504</v>
      </c>
      <c r="C286" s="72" t="str">
        <f>IF(AND($R$1=1,P286=0),"",VLOOKUP(B286,Datenbank!B:C,2,FALSE))</f>
        <v>Volcano S15-4</v>
      </c>
      <c r="D286" s="72" t="str">
        <f>IF(AND($R$1=1,P286=0),"",VLOOKUP(B286,Datenbank!B:D,3,FALSE))</f>
        <v>Clean</v>
      </c>
      <c r="E286" s="73">
        <f>VLOOKUP(B286,Datenbank!B:N,10,FALSE)</f>
        <v>3.1</v>
      </c>
      <c r="F286" s="74">
        <f>IF($A$1=1,"",VLOOKUP(B286,Datenbank!$B$3:$U$1228,8,FALSE))</f>
        <v>82</v>
      </c>
      <c r="G286" s="80" t="s">
        <v>126</v>
      </c>
      <c r="H286" s="97"/>
      <c r="I286" s="98"/>
      <c r="J286" s="99"/>
      <c r="K286" s="98"/>
      <c r="L286" s="99"/>
      <c r="M286" s="98"/>
      <c r="N286" s="99"/>
      <c r="O286" s="100"/>
      <c r="P286" s="92">
        <f t="shared" si="5"/>
        <v>0</v>
      </c>
      <c r="Q286" s="79">
        <f>IF($A$1=1,"",IF(AND(Datenbank!J279=1,VOLUMES!G286="YES",SUM(H286:O286)&gt;0),SUM(H286:O286)*F286+4.5,SUM(H286:O286)*F286))</f>
        <v>0</v>
      </c>
    </row>
    <row r="287" spans="2:17" ht="18.75" x14ac:dyDescent="0.3">
      <c r="B287" s="96" t="s">
        <v>505</v>
      </c>
      <c r="C287" s="72" t="str">
        <f>IF(AND($R$1=1,P287=0),"",VLOOKUP(B287,Datenbank!B:C,2,FALSE))</f>
        <v>Volcano S15-4</v>
      </c>
      <c r="D287" s="72" t="str">
        <f>IF(AND($R$1=1,P287=0),"",VLOOKUP(B287,Datenbank!B:D,3,FALSE))</f>
        <v>T-Nuts</v>
      </c>
      <c r="E287" s="73">
        <f>VLOOKUP(B287,Datenbank!B:N,10,FALSE)</f>
        <v>3.1</v>
      </c>
      <c r="F287" s="74">
        <f>IF($A$1=1,"",VLOOKUP(B287,Datenbank!$B$3:$U$1228,8,FALSE))</f>
        <v>89</v>
      </c>
      <c r="G287" s="80" t="s">
        <v>126</v>
      </c>
      <c r="H287" s="97"/>
      <c r="I287" s="98"/>
      <c r="J287" s="99"/>
      <c r="K287" s="98"/>
      <c r="L287" s="99"/>
      <c r="M287" s="98"/>
      <c r="N287" s="99"/>
      <c r="O287" s="100"/>
      <c r="P287" s="92">
        <f t="shared" si="5"/>
        <v>0</v>
      </c>
      <c r="Q287" s="79">
        <f>IF($A$1=1,"",IF(AND(Datenbank!J280=1,VOLUMES!G287="YES",SUM(H287:O287)&gt;0),SUM(H287:O287)*F287+4.5,SUM(H287:O287)*F287))</f>
        <v>0</v>
      </c>
    </row>
    <row r="288" spans="2:17" ht="18.75" x14ac:dyDescent="0.3">
      <c r="B288" s="96" t="s">
        <v>506</v>
      </c>
      <c r="C288" s="72" t="str">
        <f>IF(AND($R$1=1,P288=0),"",VLOOKUP(B288,Datenbank!B:C,2,FALSE))</f>
        <v>Volcano S15-5</v>
      </c>
      <c r="D288" s="72" t="str">
        <f>IF(AND($R$1=1,P288=0),"",VLOOKUP(B288,Datenbank!B:D,3,FALSE))</f>
        <v>Clean</v>
      </c>
      <c r="E288" s="73">
        <f>VLOOKUP(B288,Datenbank!B:N,10,FALSE)</f>
        <v>3.7</v>
      </c>
      <c r="F288" s="74">
        <f>IF($A$1=1,"",VLOOKUP(B288,Datenbank!$B$3:$U$1228,8,FALSE))</f>
        <v>94</v>
      </c>
      <c r="G288" s="80" t="s">
        <v>126</v>
      </c>
      <c r="H288" s="97"/>
      <c r="I288" s="98"/>
      <c r="J288" s="99"/>
      <c r="K288" s="98"/>
      <c r="L288" s="99"/>
      <c r="M288" s="98"/>
      <c r="N288" s="99"/>
      <c r="O288" s="100"/>
      <c r="P288" s="92">
        <f t="shared" si="5"/>
        <v>0</v>
      </c>
      <c r="Q288" s="79">
        <f>IF($A$1=1,"",IF(AND(Datenbank!J281=1,VOLUMES!G288="YES",SUM(H288:O288)&gt;0),SUM(H288:O288)*F288+4.5,SUM(H288:O288)*F288))</f>
        <v>0</v>
      </c>
    </row>
    <row r="289" spans="2:17" ht="18.75" x14ac:dyDescent="0.3">
      <c r="B289" s="96" t="s">
        <v>507</v>
      </c>
      <c r="C289" s="72" t="str">
        <f>IF(AND($R$1=1,P289=0),"",VLOOKUP(B289,Datenbank!B:C,2,FALSE))</f>
        <v>Volcano S15-5</v>
      </c>
      <c r="D289" s="72" t="str">
        <f>IF(AND($R$1=1,P289=0),"",VLOOKUP(B289,Datenbank!B:D,3,FALSE))</f>
        <v>T-Nuts</v>
      </c>
      <c r="E289" s="73">
        <f>VLOOKUP(B289,Datenbank!B:N,10,FALSE)</f>
        <v>3.7</v>
      </c>
      <c r="F289" s="74">
        <f>IF($A$1=1,"",VLOOKUP(B289,Datenbank!$B$3:$U$1228,8,FALSE))</f>
        <v>104</v>
      </c>
      <c r="G289" s="80" t="s">
        <v>126</v>
      </c>
      <c r="H289" s="97"/>
      <c r="I289" s="98"/>
      <c r="J289" s="99"/>
      <c r="K289" s="98"/>
      <c r="L289" s="99"/>
      <c r="M289" s="98"/>
      <c r="N289" s="99"/>
      <c r="O289" s="100"/>
      <c r="P289" s="92">
        <f t="shared" si="5"/>
        <v>0</v>
      </c>
      <c r="Q289" s="79">
        <f>IF($A$1=1,"",IF(AND(Datenbank!J282=1,VOLUMES!G289="YES",SUM(H289:O289)&gt;0),SUM(H289:O289)*F289+4.5,SUM(H289:O289)*F289))</f>
        <v>0</v>
      </c>
    </row>
    <row r="290" spans="2:17" ht="18.75" x14ac:dyDescent="0.3">
      <c r="B290" s="96" t="s">
        <v>508</v>
      </c>
      <c r="C290" s="72" t="str">
        <f>IF(AND($R$1=1,P290=0),"",VLOOKUP(B290,Datenbank!B:C,2,FALSE))</f>
        <v>Volcano S15-6</v>
      </c>
      <c r="D290" s="72" t="str">
        <f>IF(AND($R$1=1,P290=0),"",VLOOKUP(B290,Datenbank!B:D,3,FALSE))</f>
        <v>Clean</v>
      </c>
      <c r="E290" s="73">
        <f>VLOOKUP(B290,Datenbank!B:N,10,FALSE)</f>
        <v>3.7</v>
      </c>
      <c r="F290" s="74">
        <f>IF($A$1=1,"",VLOOKUP(B290,Datenbank!$B$3:$U$1228,8,FALSE))</f>
        <v>94</v>
      </c>
      <c r="G290" s="80" t="s">
        <v>126</v>
      </c>
      <c r="H290" s="97"/>
      <c r="I290" s="98"/>
      <c r="J290" s="99"/>
      <c r="K290" s="98"/>
      <c r="L290" s="99"/>
      <c r="M290" s="98"/>
      <c r="N290" s="99"/>
      <c r="O290" s="100"/>
      <c r="P290" s="92">
        <f t="shared" si="5"/>
        <v>0</v>
      </c>
      <c r="Q290" s="79">
        <f>IF($A$1=1,"",IF(AND(Datenbank!J283=1,VOLUMES!G290="YES",SUM(H290:O290)&gt;0),SUM(H290:O290)*F290+4.5,SUM(H290:O290)*F290))</f>
        <v>0</v>
      </c>
    </row>
    <row r="291" spans="2:17" ht="18.75" x14ac:dyDescent="0.3">
      <c r="B291" s="96" t="s">
        <v>509</v>
      </c>
      <c r="C291" s="72" t="str">
        <f>IF(AND($R$1=1,P291=0),"",VLOOKUP(B291,Datenbank!B:C,2,FALSE))</f>
        <v>Volcano S15-6</v>
      </c>
      <c r="D291" s="72" t="str">
        <f>IF(AND($R$1=1,P291=0),"",VLOOKUP(B291,Datenbank!B:D,3,FALSE))</f>
        <v>T-Nuts</v>
      </c>
      <c r="E291" s="73">
        <f>VLOOKUP(B291,Datenbank!B:N,10,FALSE)</f>
        <v>3.7</v>
      </c>
      <c r="F291" s="74">
        <f>IF($A$1=1,"",VLOOKUP(B291,Datenbank!$B$3:$U$1228,8,FALSE))</f>
        <v>104</v>
      </c>
      <c r="G291" s="80" t="s">
        <v>126</v>
      </c>
      <c r="H291" s="97"/>
      <c r="I291" s="98"/>
      <c r="J291" s="99"/>
      <c r="K291" s="98"/>
      <c r="L291" s="99"/>
      <c r="M291" s="98"/>
      <c r="N291" s="99"/>
      <c r="O291" s="100"/>
      <c r="P291" s="92">
        <f t="shared" si="5"/>
        <v>0</v>
      </c>
      <c r="Q291" s="79">
        <f>IF($A$1=1,"",IF(AND(Datenbank!J284=1,VOLUMES!G291="YES",SUM(H291:O291)&gt;0),SUM(H291:O291)*F291+4.5,SUM(H291:O291)*F291))</f>
        <v>0</v>
      </c>
    </row>
    <row r="292" spans="2:17" ht="18.75" x14ac:dyDescent="0.3">
      <c r="B292" s="96" t="s">
        <v>510</v>
      </c>
      <c r="C292" s="72" t="str">
        <f>IF(AND($R$1=1,P292=0),"",VLOOKUP(B292,Datenbank!B:C,2,FALSE))</f>
        <v>Volcano S15-7</v>
      </c>
      <c r="D292" s="72" t="str">
        <f>IF(AND($R$1=1,P292=0),"",VLOOKUP(B292,Datenbank!B:D,3,FALSE))</f>
        <v>Clean</v>
      </c>
      <c r="E292" s="73">
        <f>VLOOKUP(B292,Datenbank!B:N,10,FALSE)</f>
        <v>4.0999999999999996</v>
      </c>
      <c r="F292" s="74">
        <f>IF($A$1=1,"",VLOOKUP(B292,Datenbank!$B$3:$U$1228,8,FALSE))</f>
        <v>97</v>
      </c>
      <c r="G292" s="80" t="s">
        <v>126</v>
      </c>
      <c r="H292" s="97"/>
      <c r="I292" s="98"/>
      <c r="J292" s="99"/>
      <c r="K292" s="98"/>
      <c r="L292" s="99"/>
      <c r="M292" s="98"/>
      <c r="N292" s="99"/>
      <c r="O292" s="100"/>
      <c r="P292" s="92">
        <f t="shared" si="5"/>
        <v>0</v>
      </c>
      <c r="Q292" s="79">
        <f>IF($A$1=1,"",IF(AND(Datenbank!J285=1,VOLUMES!G292="YES",SUM(H292:O292)&gt;0),SUM(H292:O292)*F292+4.5,SUM(H292:O292)*F292))</f>
        <v>0</v>
      </c>
    </row>
    <row r="293" spans="2:17" ht="18.75" x14ac:dyDescent="0.3">
      <c r="B293" s="96" t="s">
        <v>511</v>
      </c>
      <c r="C293" s="72" t="str">
        <f>IF(AND($R$1=1,P293=0),"",VLOOKUP(B293,Datenbank!B:C,2,FALSE))</f>
        <v>Volcano S15-7</v>
      </c>
      <c r="D293" s="72" t="str">
        <f>IF(AND($R$1=1,P293=0),"",VLOOKUP(B293,Datenbank!B:D,3,FALSE))</f>
        <v>T-Nuts</v>
      </c>
      <c r="E293" s="73">
        <f>VLOOKUP(B293,Datenbank!B:N,10,FALSE)</f>
        <v>4.0999999999999996</v>
      </c>
      <c r="F293" s="74">
        <f>IF($A$1=1,"",VLOOKUP(B293,Datenbank!$B$3:$U$1228,8,FALSE))</f>
        <v>108</v>
      </c>
      <c r="G293" s="80" t="s">
        <v>126</v>
      </c>
      <c r="H293" s="97"/>
      <c r="I293" s="98"/>
      <c r="J293" s="99"/>
      <c r="K293" s="98"/>
      <c r="L293" s="99"/>
      <c r="M293" s="98"/>
      <c r="N293" s="99"/>
      <c r="O293" s="100"/>
      <c r="P293" s="92">
        <f t="shared" si="5"/>
        <v>0</v>
      </c>
      <c r="Q293" s="79">
        <f>IF($A$1=1,"",IF(AND(Datenbank!J286=1,VOLUMES!G293="YES",SUM(H293:O293)&gt;0),SUM(H293:O293)*F293+4.5,SUM(H293:O293)*F293))</f>
        <v>0</v>
      </c>
    </row>
    <row r="294" spans="2:17" ht="18.75" x14ac:dyDescent="0.3">
      <c r="B294" s="96" t="s">
        <v>512</v>
      </c>
      <c r="C294" s="72" t="str">
        <f>IF(AND($R$1=1,P294=0),"",VLOOKUP(B294,Datenbank!B:C,2,FALSE))</f>
        <v>Volcano S15-8</v>
      </c>
      <c r="D294" s="72" t="str">
        <f>IF(AND($R$1=1,P294=0),"",VLOOKUP(B294,Datenbank!B:D,3,FALSE))</f>
        <v>Clean</v>
      </c>
      <c r="E294" s="73">
        <f>VLOOKUP(B294,Datenbank!B:N,10,FALSE)</f>
        <v>4.0999999999999996</v>
      </c>
      <c r="F294" s="74">
        <f>IF($A$1=1,"",VLOOKUP(B294,Datenbank!$B$3:$U$1228,8,FALSE))</f>
        <v>97</v>
      </c>
      <c r="G294" s="80" t="s">
        <v>126</v>
      </c>
      <c r="H294" s="97"/>
      <c r="I294" s="98"/>
      <c r="J294" s="99"/>
      <c r="K294" s="98"/>
      <c r="L294" s="99"/>
      <c r="M294" s="98"/>
      <c r="N294" s="99"/>
      <c r="O294" s="100"/>
      <c r="P294" s="92">
        <f t="shared" si="5"/>
        <v>0</v>
      </c>
      <c r="Q294" s="79">
        <f>IF($A$1=1,"",IF(AND(Datenbank!J287=1,VOLUMES!G294="YES",SUM(H294:O294)&gt;0),SUM(H294:O294)*F294+4.5,SUM(H294:O294)*F294))</f>
        <v>0</v>
      </c>
    </row>
    <row r="295" spans="2:17" ht="18.75" x14ac:dyDescent="0.3">
      <c r="B295" s="96" t="s">
        <v>513</v>
      </c>
      <c r="C295" s="72" t="str">
        <f>IF(AND($R$1=1,P295=0),"",VLOOKUP(B295,Datenbank!B:C,2,FALSE))</f>
        <v>Volcano S15-8</v>
      </c>
      <c r="D295" s="72" t="str">
        <f>IF(AND($R$1=1,P295=0),"",VLOOKUP(B295,Datenbank!B:D,3,FALSE))</f>
        <v>T-Nuts</v>
      </c>
      <c r="E295" s="73">
        <f>VLOOKUP(B295,Datenbank!B:N,10,FALSE)</f>
        <v>4.0999999999999996</v>
      </c>
      <c r="F295" s="74">
        <f>IF($A$1=1,"",VLOOKUP(B295,Datenbank!$B$3:$U$1228,8,FALSE))</f>
        <v>108</v>
      </c>
      <c r="G295" s="80" t="s">
        <v>126</v>
      </c>
      <c r="H295" s="97"/>
      <c r="I295" s="98"/>
      <c r="J295" s="99"/>
      <c r="K295" s="98"/>
      <c r="L295" s="99"/>
      <c r="M295" s="98"/>
      <c r="N295" s="99"/>
      <c r="O295" s="100"/>
      <c r="P295" s="92">
        <f t="shared" si="5"/>
        <v>0</v>
      </c>
      <c r="Q295" s="79">
        <f>IF($A$1=1,"",IF(AND(Datenbank!J288=1,VOLUMES!G295="YES",SUM(H295:O295)&gt;0),SUM(H295:O295)*F295+4.5,SUM(H295:O295)*F295))</f>
        <v>0</v>
      </c>
    </row>
    <row r="296" spans="2:17" ht="18.75" x14ac:dyDescent="0.3">
      <c r="B296" s="96" t="s">
        <v>514</v>
      </c>
      <c r="C296" s="72" t="str">
        <f>IF(AND($R$1=1,P296=0),"",VLOOKUP(B296,Datenbank!B:C,2,FALSE))</f>
        <v>Volcano S15-9</v>
      </c>
      <c r="D296" s="72" t="str">
        <f>IF(AND($R$1=1,P296=0),"",VLOOKUP(B296,Datenbank!B:D,3,FALSE))</f>
        <v>Clean</v>
      </c>
      <c r="E296" s="73">
        <f>VLOOKUP(B296,Datenbank!B:N,10,FALSE)</f>
        <v>4.9000000000000004</v>
      </c>
      <c r="F296" s="74">
        <f>IF($A$1=1,"",VLOOKUP(B296,Datenbank!$B$3:$U$1228,8,FALSE))</f>
        <v>105</v>
      </c>
      <c r="G296" s="80" t="s">
        <v>126</v>
      </c>
      <c r="H296" s="97"/>
      <c r="I296" s="98"/>
      <c r="J296" s="99"/>
      <c r="K296" s="98"/>
      <c r="L296" s="99"/>
      <c r="M296" s="98"/>
      <c r="N296" s="99"/>
      <c r="O296" s="100"/>
      <c r="P296" s="92">
        <f t="shared" si="5"/>
        <v>0</v>
      </c>
      <c r="Q296" s="79">
        <f>IF($A$1=1,"",IF(AND(Datenbank!J289=1,VOLUMES!G296="YES",SUM(H296:O296)&gt;0),SUM(H296:O296)*F296+4.5,SUM(H296:O296)*F296))</f>
        <v>0</v>
      </c>
    </row>
    <row r="297" spans="2:17" ht="18.75" x14ac:dyDescent="0.3">
      <c r="B297" s="96" t="s">
        <v>515</v>
      </c>
      <c r="C297" s="72" t="str">
        <f>IF(AND($R$1=1,P297=0),"",VLOOKUP(B297,Datenbank!B:C,2,FALSE))</f>
        <v>Volcano S15-9</v>
      </c>
      <c r="D297" s="72" t="str">
        <f>IF(AND($R$1=1,P297=0),"",VLOOKUP(B297,Datenbank!B:D,3,FALSE))</f>
        <v>T-Nuts</v>
      </c>
      <c r="E297" s="73">
        <f>VLOOKUP(B297,Datenbank!B:N,10,FALSE)</f>
        <v>4.9000000000000004</v>
      </c>
      <c r="F297" s="74">
        <f>IF($A$1=1,"",VLOOKUP(B297,Datenbank!$B$3:$U$1228,8,FALSE))</f>
        <v>114</v>
      </c>
      <c r="G297" s="80" t="s">
        <v>126</v>
      </c>
      <c r="H297" s="97"/>
      <c r="I297" s="98"/>
      <c r="J297" s="99"/>
      <c r="K297" s="98"/>
      <c r="L297" s="99"/>
      <c r="M297" s="98"/>
      <c r="N297" s="99"/>
      <c r="O297" s="100"/>
      <c r="P297" s="92">
        <f t="shared" si="5"/>
        <v>0</v>
      </c>
      <c r="Q297" s="79">
        <f>IF($A$1=1,"",IF(AND(Datenbank!J290=1,VOLUMES!G297="YES",SUM(H297:O297)&gt;0),SUM(H297:O297)*F297+4.5,SUM(H297:O297)*F297))</f>
        <v>0</v>
      </c>
    </row>
    <row r="298" spans="2:17" ht="18.75" x14ac:dyDescent="0.3">
      <c r="B298" s="96" t="s">
        <v>516</v>
      </c>
      <c r="C298" s="72" t="str">
        <f>IF(AND($R$1=1,P298=0),"",VLOOKUP(B298,Datenbank!B:C,2,FALSE))</f>
        <v>Volcano S15-10</v>
      </c>
      <c r="D298" s="72" t="str">
        <f>IF(AND($R$1=1,P298=0),"",VLOOKUP(B298,Datenbank!B:D,3,FALSE))</f>
        <v>Clean</v>
      </c>
      <c r="E298" s="73">
        <f>VLOOKUP(B298,Datenbank!B:N,10,FALSE)</f>
        <v>4.9000000000000004</v>
      </c>
      <c r="F298" s="74">
        <f>IF($A$1=1,"",VLOOKUP(B298,Datenbank!$B$3:$U$1228,8,FALSE))</f>
        <v>105</v>
      </c>
      <c r="G298" s="80" t="s">
        <v>126</v>
      </c>
      <c r="H298" s="97"/>
      <c r="I298" s="98"/>
      <c r="J298" s="99"/>
      <c r="K298" s="98"/>
      <c r="L298" s="99"/>
      <c r="M298" s="98"/>
      <c r="N298" s="99"/>
      <c r="O298" s="100"/>
      <c r="P298" s="92">
        <f t="shared" si="5"/>
        <v>0</v>
      </c>
      <c r="Q298" s="79">
        <f>IF($A$1=1,"",IF(AND(Datenbank!J291=1,VOLUMES!G298="YES",SUM(H298:O298)&gt;0),SUM(H298:O298)*F298+4.5,SUM(H298:O298)*F298))</f>
        <v>0</v>
      </c>
    </row>
    <row r="299" spans="2:17" ht="18.75" x14ac:dyDescent="0.3">
      <c r="B299" s="96" t="s">
        <v>517</v>
      </c>
      <c r="C299" s="72" t="str">
        <f>IF(AND($R$1=1,P299=0),"",VLOOKUP(B299,Datenbank!B:C,2,FALSE))</f>
        <v>Volcano S15-10</v>
      </c>
      <c r="D299" s="72" t="str">
        <f>IF(AND($R$1=1,P299=0),"",VLOOKUP(B299,Datenbank!B:D,3,FALSE))</f>
        <v>T-Nuts</v>
      </c>
      <c r="E299" s="73">
        <f>VLOOKUP(B299,Datenbank!B:N,10,FALSE)</f>
        <v>4.9000000000000004</v>
      </c>
      <c r="F299" s="74">
        <f>IF($A$1=1,"",VLOOKUP(B299,Datenbank!$B$3:$U$1228,8,FALSE))</f>
        <v>114</v>
      </c>
      <c r="G299" s="80" t="s">
        <v>126</v>
      </c>
      <c r="H299" s="97"/>
      <c r="I299" s="98"/>
      <c r="J299" s="99"/>
      <c r="K299" s="98"/>
      <c r="L299" s="99"/>
      <c r="M299" s="98"/>
      <c r="N299" s="99"/>
      <c r="O299" s="100"/>
      <c r="P299" s="92">
        <f t="shared" si="5"/>
        <v>0</v>
      </c>
      <c r="Q299" s="79">
        <f>IF($A$1=1,"",IF(AND(Datenbank!J292=1,VOLUMES!G299="YES",SUM(H299:O299)&gt;0),SUM(H299:O299)*F299+4.5,SUM(H299:O299)*F299))</f>
        <v>0</v>
      </c>
    </row>
    <row r="300" spans="2:17" ht="18.75" x14ac:dyDescent="0.3">
      <c r="B300" s="96" t="s">
        <v>518</v>
      </c>
      <c r="C300" s="72" t="str">
        <f>IF(AND($R$1=1,P300=0),"",VLOOKUP(B300,Datenbank!B:C,2,FALSE))</f>
        <v>Crater S16-1</v>
      </c>
      <c r="D300" s="72" t="str">
        <f>IF(AND($R$1=1,P300=0),"",VLOOKUP(B300,Datenbank!B:D,3,FALSE))</f>
        <v>Clean</v>
      </c>
      <c r="E300" s="73">
        <f>VLOOKUP(B300,Datenbank!B:N,10,FALSE)</f>
        <v>6.3</v>
      </c>
      <c r="F300" s="74">
        <f>IF($A$1=1,"",VLOOKUP(B300,Datenbank!$B$3:$U$1228,8,FALSE))</f>
        <v>150</v>
      </c>
      <c r="G300" s="111" t="s">
        <v>125</v>
      </c>
      <c r="H300" s="97"/>
      <c r="I300" s="98"/>
      <c r="J300" s="99"/>
      <c r="K300" s="98"/>
      <c r="L300" s="99"/>
      <c r="M300" s="98"/>
      <c r="N300" s="99"/>
      <c r="O300" s="100"/>
      <c r="P300" s="92">
        <f t="shared" si="5"/>
        <v>0</v>
      </c>
      <c r="Q300" s="79">
        <f>IF($A$1=1,"",IF(AND(Datenbank!J293=1,VOLUMES!G300="YES",SUM(H300:O300)&gt;0),SUM(H300:O300)*F300+4.5,SUM(H300:O300)*F300))</f>
        <v>0</v>
      </c>
    </row>
    <row r="301" spans="2:17" ht="18.75" x14ac:dyDescent="0.3">
      <c r="B301" s="96" t="s">
        <v>519</v>
      </c>
      <c r="C301" s="72" t="str">
        <f>IF(AND($R$1=1,P301=0),"",VLOOKUP(B301,Datenbank!B:C,2,FALSE))</f>
        <v>Crater S16-1</v>
      </c>
      <c r="D301" s="72" t="str">
        <f>IF(AND($R$1=1,P301=0),"",VLOOKUP(B301,Datenbank!B:D,3,FALSE))</f>
        <v>T-Nuts</v>
      </c>
      <c r="E301" s="73">
        <f>VLOOKUP(B301,Datenbank!B:N,10,FALSE)</f>
        <v>6.3</v>
      </c>
      <c r="F301" s="74">
        <f>IF($A$1=1,"",VLOOKUP(B301,Datenbank!$B$3:$U$1228,8,FALSE))</f>
        <v>158</v>
      </c>
      <c r="G301" s="111" t="s">
        <v>125</v>
      </c>
      <c r="H301" s="97"/>
      <c r="I301" s="98"/>
      <c r="J301" s="99"/>
      <c r="K301" s="98"/>
      <c r="L301" s="99"/>
      <c r="M301" s="98"/>
      <c r="N301" s="99"/>
      <c r="O301" s="100"/>
      <c r="P301" s="92">
        <f t="shared" si="5"/>
        <v>0</v>
      </c>
      <c r="Q301" s="79">
        <f>IF($A$1=1,"",IF(AND(Datenbank!J294=1,VOLUMES!G301="YES",SUM(H301:O301)&gt;0),SUM(H301:O301)*F301+4.5,SUM(H301:O301)*F301))</f>
        <v>0</v>
      </c>
    </row>
    <row r="302" spans="2:17" ht="18.75" x14ac:dyDescent="0.3">
      <c r="B302" s="96" t="s">
        <v>520</v>
      </c>
      <c r="C302" s="72" t="str">
        <f>IF(AND($R$1=1,P302=0),"",VLOOKUP(B302,Datenbank!B:C,2,FALSE))</f>
        <v>Crater S16-2</v>
      </c>
      <c r="D302" s="72" t="str">
        <f>IF(AND($R$1=1,P302=0),"",VLOOKUP(B302,Datenbank!B:D,3,FALSE))</f>
        <v>Clean</v>
      </c>
      <c r="E302" s="73">
        <f>VLOOKUP(B302,Datenbank!B:N,10,FALSE)</f>
        <v>6.3</v>
      </c>
      <c r="F302" s="74">
        <f>IF($A$1=1,"",VLOOKUP(B302,Datenbank!$B$3:$U$1228,8,FALSE))</f>
        <v>150</v>
      </c>
      <c r="G302" s="111" t="s">
        <v>125</v>
      </c>
      <c r="H302" s="97"/>
      <c r="I302" s="98"/>
      <c r="J302" s="99"/>
      <c r="K302" s="98"/>
      <c r="L302" s="99"/>
      <c r="M302" s="98"/>
      <c r="N302" s="99"/>
      <c r="O302" s="100"/>
      <c r="P302" s="92">
        <f t="shared" si="5"/>
        <v>0</v>
      </c>
      <c r="Q302" s="79">
        <f>IF($A$1=1,"",IF(AND(Datenbank!J295=1,VOLUMES!G302="YES",SUM(H302:O302)&gt;0),SUM(H302:O302)*F302+4.5,SUM(H302:O302)*F302))</f>
        <v>0</v>
      </c>
    </row>
    <row r="303" spans="2:17" ht="18.75" x14ac:dyDescent="0.3">
      <c r="B303" s="96" t="s">
        <v>521</v>
      </c>
      <c r="C303" s="72" t="str">
        <f>IF(AND($R$1=1,P303=0),"",VLOOKUP(B303,Datenbank!B:C,2,FALSE))</f>
        <v>Crater S16-2</v>
      </c>
      <c r="D303" s="72" t="str">
        <f>IF(AND($R$1=1,P303=0),"",VLOOKUP(B303,Datenbank!B:D,3,FALSE))</f>
        <v>T-Nuts</v>
      </c>
      <c r="E303" s="73">
        <f>VLOOKUP(B303,Datenbank!B:N,10,FALSE)</f>
        <v>6.3</v>
      </c>
      <c r="F303" s="74">
        <f>IF($A$1=1,"",VLOOKUP(B303,Datenbank!$B$3:$U$1228,8,FALSE))</f>
        <v>158</v>
      </c>
      <c r="G303" s="111" t="s">
        <v>125</v>
      </c>
      <c r="H303" s="97"/>
      <c r="I303" s="98"/>
      <c r="J303" s="99"/>
      <c r="K303" s="98"/>
      <c r="L303" s="99"/>
      <c r="M303" s="98"/>
      <c r="N303" s="99"/>
      <c r="O303" s="100"/>
      <c r="P303" s="92">
        <f t="shared" si="5"/>
        <v>0</v>
      </c>
      <c r="Q303" s="79">
        <f>IF($A$1=1,"",IF(AND(Datenbank!J296=1,VOLUMES!G303="YES",SUM(H303:O303)&gt;0),SUM(H303:O303)*F303+4.5,SUM(H303:O303)*F303))</f>
        <v>0</v>
      </c>
    </row>
    <row r="304" spans="2:17" ht="18.75" x14ac:dyDescent="0.3">
      <c r="B304" s="96" t="s">
        <v>522</v>
      </c>
      <c r="C304" s="72" t="str">
        <f>IF(AND($R$1=1,P304=0),"",VLOOKUP(B304,Datenbank!B:C,2,FALSE))</f>
        <v>Crater S16-3</v>
      </c>
      <c r="D304" s="72" t="str">
        <f>IF(AND($R$1=1,P304=0),"",VLOOKUP(B304,Datenbank!B:D,3,FALSE))</f>
        <v>Clean</v>
      </c>
      <c r="E304" s="73">
        <f>VLOOKUP(B304,Datenbank!B:N,10,FALSE)</f>
        <v>7.6</v>
      </c>
      <c r="F304" s="74">
        <f>IF($A$1=1,"",VLOOKUP(B304,Datenbank!$B$3:$U$1228,8,FALSE))</f>
        <v>165</v>
      </c>
      <c r="G304" s="111" t="s">
        <v>125</v>
      </c>
      <c r="H304" s="97"/>
      <c r="I304" s="98"/>
      <c r="J304" s="99"/>
      <c r="K304" s="98"/>
      <c r="L304" s="99"/>
      <c r="M304" s="98"/>
      <c r="N304" s="99"/>
      <c r="O304" s="100"/>
      <c r="P304" s="92">
        <f t="shared" si="5"/>
        <v>0</v>
      </c>
      <c r="Q304" s="79">
        <f>IF($A$1=1,"",IF(AND(Datenbank!J297=1,VOLUMES!G304="YES",SUM(H304:O304)&gt;0),SUM(H304:O304)*F304+4.5,SUM(H304:O304)*F304))</f>
        <v>0</v>
      </c>
    </row>
    <row r="305" spans="2:17" ht="18.75" x14ac:dyDescent="0.3">
      <c r="B305" s="96" t="s">
        <v>523</v>
      </c>
      <c r="C305" s="72" t="str">
        <f>IF(AND($R$1=1,P305=0),"",VLOOKUP(B305,Datenbank!B:C,2,FALSE))</f>
        <v>Crater S16-3</v>
      </c>
      <c r="D305" s="72" t="str">
        <f>IF(AND($R$1=1,P305=0),"",VLOOKUP(B305,Datenbank!B:D,3,FALSE))</f>
        <v>T-Nuts</v>
      </c>
      <c r="E305" s="73">
        <f>VLOOKUP(B305,Datenbank!B:N,10,FALSE)</f>
        <v>7.6</v>
      </c>
      <c r="F305" s="74">
        <f>IF($A$1=1,"",VLOOKUP(B305,Datenbank!$B$3:$U$1228,8,FALSE))</f>
        <v>176</v>
      </c>
      <c r="G305" s="111" t="s">
        <v>125</v>
      </c>
      <c r="H305" s="97"/>
      <c r="I305" s="98"/>
      <c r="J305" s="99"/>
      <c r="K305" s="98"/>
      <c r="L305" s="99"/>
      <c r="M305" s="98"/>
      <c r="N305" s="99"/>
      <c r="O305" s="100"/>
      <c r="P305" s="92">
        <f t="shared" si="5"/>
        <v>0</v>
      </c>
      <c r="Q305" s="79">
        <f>IF($A$1=1,"",IF(AND(Datenbank!J298=1,VOLUMES!G305="YES",SUM(H305:O305)&gt;0),SUM(H305:O305)*F305+4.5,SUM(H305:O305)*F305))</f>
        <v>0</v>
      </c>
    </row>
    <row r="306" spans="2:17" ht="18.75" x14ac:dyDescent="0.3">
      <c r="B306" s="96" t="s">
        <v>524</v>
      </c>
      <c r="C306" s="72" t="str">
        <f>IF(AND($R$1=1,P306=0),"",VLOOKUP(B306,Datenbank!B:C,2,FALSE))</f>
        <v>Crater S16-4</v>
      </c>
      <c r="D306" s="72" t="str">
        <f>IF(AND($R$1=1,P306=0),"",VLOOKUP(B306,Datenbank!B:D,3,FALSE))</f>
        <v>Clean</v>
      </c>
      <c r="E306" s="73">
        <f>VLOOKUP(B306,Datenbank!B:N,10,FALSE)</f>
        <v>7.6</v>
      </c>
      <c r="F306" s="74">
        <f>IF($A$1=1,"",VLOOKUP(B306,Datenbank!$B$3:$U$1228,8,FALSE))</f>
        <v>165</v>
      </c>
      <c r="G306" s="111" t="s">
        <v>125</v>
      </c>
      <c r="H306" s="97"/>
      <c r="I306" s="98"/>
      <c r="J306" s="99"/>
      <c r="K306" s="98"/>
      <c r="L306" s="99"/>
      <c r="M306" s="98"/>
      <c r="N306" s="99"/>
      <c r="O306" s="100"/>
      <c r="P306" s="92">
        <f t="shared" si="5"/>
        <v>0</v>
      </c>
      <c r="Q306" s="79">
        <f>IF($A$1=1,"",IF(AND(Datenbank!J299=1,VOLUMES!G306="YES",SUM(H306:O306)&gt;0),SUM(H306:O306)*F306+4.5,SUM(H306:O306)*F306))</f>
        <v>0</v>
      </c>
    </row>
    <row r="307" spans="2:17" ht="18.75" x14ac:dyDescent="0.3">
      <c r="B307" s="96" t="s">
        <v>525</v>
      </c>
      <c r="C307" s="72" t="str">
        <f>IF(AND($R$1=1,P307=0),"",VLOOKUP(B307,Datenbank!B:C,2,FALSE))</f>
        <v>Crater S16-4</v>
      </c>
      <c r="D307" s="72" t="str">
        <f>IF(AND($R$1=1,P307=0),"",VLOOKUP(B307,Datenbank!B:D,3,FALSE))</f>
        <v>T-Nuts</v>
      </c>
      <c r="E307" s="73">
        <f>VLOOKUP(B307,Datenbank!B:N,10,FALSE)</f>
        <v>7.6</v>
      </c>
      <c r="F307" s="74">
        <f>IF($A$1=1,"",VLOOKUP(B307,Datenbank!$B$3:$U$1228,8,FALSE))</f>
        <v>176</v>
      </c>
      <c r="G307" s="111" t="s">
        <v>125</v>
      </c>
      <c r="H307" s="97"/>
      <c r="I307" s="98"/>
      <c r="J307" s="99"/>
      <c r="K307" s="98"/>
      <c r="L307" s="99"/>
      <c r="M307" s="98"/>
      <c r="N307" s="99"/>
      <c r="O307" s="100"/>
      <c r="P307" s="92">
        <f t="shared" si="5"/>
        <v>0</v>
      </c>
      <c r="Q307" s="79">
        <f>IF($A$1=1,"",IF(AND(Datenbank!J300=1,VOLUMES!G307="YES",SUM(H307:O307)&gt;0),SUM(H307:O307)*F307+4.5,SUM(H307:O307)*F307))</f>
        <v>0</v>
      </c>
    </row>
    <row r="308" spans="2:17" ht="18.75" x14ac:dyDescent="0.3">
      <c r="B308" s="96" t="s">
        <v>526</v>
      </c>
      <c r="C308" s="72" t="str">
        <f>IF(AND($R$1=1,P308=0),"",VLOOKUP(B308,Datenbank!B:C,2,FALSE))</f>
        <v>Crater S16-5</v>
      </c>
      <c r="D308" s="72" t="str">
        <f>IF(AND($R$1=1,P308=0),"",VLOOKUP(B308,Datenbank!B:D,3,FALSE))</f>
        <v>Clean</v>
      </c>
      <c r="E308" s="73">
        <f>VLOOKUP(B308,Datenbank!B:N,10,FALSE)</f>
        <v>8.4</v>
      </c>
      <c r="F308" s="74">
        <f>IF($A$1=1,"",VLOOKUP(B308,Datenbank!$B$3:$U$1228,8,FALSE))</f>
        <v>185</v>
      </c>
      <c r="G308" s="111" t="s">
        <v>125</v>
      </c>
      <c r="H308" s="97"/>
      <c r="I308" s="98"/>
      <c r="J308" s="99"/>
      <c r="K308" s="98"/>
      <c r="L308" s="99"/>
      <c r="M308" s="98"/>
      <c r="N308" s="99"/>
      <c r="O308" s="100"/>
      <c r="P308" s="92">
        <f t="shared" si="5"/>
        <v>0</v>
      </c>
      <c r="Q308" s="79">
        <f>IF($A$1=1,"",IF(AND(Datenbank!J301=1,VOLUMES!G308="YES",SUM(H308:O308)&gt;0),SUM(H308:O308)*F308+4.5,SUM(H308:O308)*F308))</f>
        <v>0</v>
      </c>
    </row>
    <row r="309" spans="2:17" ht="18.75" x14ac:dyDescent="0.3">
      <c r="B309" s="96" t="s">
        <v>527</v>
      </c>
      <c r="C309" s="72" t="str">
        <f>IF(AND($R$1=1,P309=0),"",VLOOKUP(B309,Datenbank!B:C,2,FALSE))</f>
        <v>Crater S16-5</v>
      </c>
      <c r="D309" s="72" t="str">
        <f>IF(AND($R$1=1,P309=0),"",VLOOKUP(B309,Datenbank!B:D,3,FALSE))</f>
        <v>T-Nuts</v>
      </c>
      <c r="E309" s="73">
        <f>VLOOKUP(B309,Datenbank!B:N,10,FALSE)</f>
        <v>8.4</v>
      </c>
      <c r="F309" s="74">
        <f>IF($A$1=1,"",VLOOKUP(B309,Datenbank!$B$3:$U$1228,8,FALSE))</f>
        <v>203</v>
      </c>
      <c r="G309" s="111" t="s">
        <v>125</v>
      </c>
      <c r="H309" s="97"/>
      <c r="I309" s="98"/>
      <c r="J309" s="99"/>
      <c r="K309" s="98"/>
      <c r="L309" s="99"/>
      <c r="M309" s="98"/>
      <c r="N309" s="99"/>
      <c r="O309" s="100"/>
      <c r="P309" s="92">
        <f t="shared" si="5"/>
        <v>0</v>
      </c>
      <c r="Q309" s="79">
        <f>IF($A$1=1,"",IF(AND(Datenbank!J302=1,VOLUMES!G309="YES",SUM(H309:O309)&gt;0),SUM(H309:O309)*F309+4.5,SUM(H309:O309)*F309))</f>
        <v>0</v>
      </c>
    </row>
    <row r="310" spans="2:17" ht="18.75" x14ac:dyDescent="0.3">
      <c r="B310" s="96" t="s">
        <v>528</v>
      </c>
      <c r="C310" s="72" t="str">
        <f>IF(AND($R$1=1,P310=0),"",VLOOKUP(B310,Datenbank!B:C,2,FALSE))</f>
        <v>Crater S16-6</v>
      </c>
      <c r="D310" s="72" t="str">
        <f>IF(AND($R$1=1,P310=0),"",VLOOKUP(B310,Datenbank!B:D,3,FALSE))</f>
        <v>Clean</v>
      </c>
      <c r="E310" s="73">
        <f>VLOOKUP(B310,Datenbank!B:N,10,FALSE)</f>
        <v>8.4</v>
      </c>
      <c r="F310" s="74">
        <f>IF($A$1=1,"",VLOOKUP(B310,Datenbank!$B$3:$U$1228,8,FALSE))</f>
        <v>185</v>
      </c>
      <c r="G310" s="111" t="s">
        <v>125</v>
      </c>
      <c r="H310" s="97"/>
      <c r="I310" s="98"/>
      <c r="J310" s="99"/>
      <c r="K310" s="98"/>
      <c r="L310" s="99"/>
      <c r="M310" s="98"/>
      <c r="N310" s="99"/>
      <c r="O310" s="100"/>
      <c r="P310" s="92">
        <f t="shared" si="5"/>
        <v>0</v>
      </c>
      <c r="Q310" s="79">
        <f>IF($A$1=1,"",IF(AND(Datenbank!J303=1,VOLUMES!G310="YES",SUM(H310:O310)&gt;0),SUM(H310:O310)*F310+4.5,SUM(H310:O310)*F310))</f>
        <v>0</v>
      </c>
    </row>
    <row r="311" spans="2:17" ht="18.75" x14ac:dyDescent="0.3">
      <c r="B311" s="96" t="s">
        <v>529</v>
      </c>
      <c r="C311" s="72" t="str">
        <f>IF(AND($R$1=1,P311=0),"",VLOOKUP(B311,Datenbank!B:C,2,FALSE))</f>
        <v>Crater S16-6</v>
      </c>
      <c r="D311" s="72" t="str">
        <f>IF(AND($R$1=1,P311=0),"",VLOOKUP(B311,Datenbank!B:D,3,FALSE))</f>
        <v>T-Nuts</v>
      </c>
      <c r="E311" s="73">
        <f>VLOOKUP(B311,Datenbank!B:N,10,FALSE)</f>
        <v>8.4</v>
      </c>
      <c r="F311" s="74">
        <f>IF($A$1=1,"",VLOOKUP(B311,Datenbank!$B$3:$U$1228,8,FALSE))</f>
        <v>203</v>
      </c>
      <c r="G311" s="111" t="s">
        <v>125</v>
      </c>
      <c r="H311" s="97"/>
      <c r="I311" s="98"/>
      <c r="J311" s="99"/>
      <c r="K311" s="98"/>
      <c r="L311" s="99"/>
      <c r="M311" s="98"/>
      <c r="N311" s="99"/>
      <c r="O311" s="100"/>
      <c r="P311" s="92">
        <f t="shared" si="5"/>
        <v>0</v>
      </c>
      <c r="Q311" s="79">
        <f>IF($A$1=1,"",IF(AND(Datenbank!J304=1,VOLUMES!G311="YES",SUM(H311:O311)&gt;0),SUM(H311:O311)*F311+4.5,SUM(H311:O311)*F311))</f>
        <v>0</v>
      </c>
    </row>
    <row r="312" spans="2:17" ht="18.75" x14ac:dyDescent="0.3">
      <c r="B312" s="96" t="s">
        <v>530</v>
      </c>
      <c r="C312" s="72" t="str">
        <f>IF(AND($R$1=1,P312=0),"",VLOOKUP(B312,Datenbank!B:C,2,FALSE))</f>
        <v>Crater S16-7</v>
      </c>
      <c r="D312" s="72" t="str">
        <f>IF(AND($R$1=1,P312=0),"",VLOOKUP(B312,Datenbank!B:D,3,FALSE))</f>
        <v>Clean</v>
      </c>
      <c r="E312" s="73">
        <f>VLOOKUP(B312,Datenbank!B:N,10,FALSE)</f>
        <v>10</v>
      </c>
      <c r="F312" s="74">
        <f>IF($A$1=1,"",VLOOKUP(B312,Datenbank!$B$3:$U$1228,8,FALSE))</f>
        <v>212</v>
      </c>
      <c r="G312" s="111" t="s">
        <v>125</v>
      </c>
      <c r="H312" s="97"/>
      <c r="I312" s="98"/>
      <c r="J312" s="99"/>
      <c r="K312" s="98"/>
      <c r="L312" s="99"/>
      <c r="M312" s="98"/>
      <c r="N312" s="99"/>
      <c r="O312" s="100"/>
      <c r="P312" s="92">
        <f t="shared" si="5"/>
        <v>0</v>
      </c>
      <c r="Q312" s="79">
        <f>IF($A$1=1,"",IF(AND(Datenbank!J305=1,VOLUMES!G312="YES",SUM(H312:O312)&gt;0),SUM(H312:O312)*F312+4.5,SUM(H312:O312)*F312))</f>
        <v>0</v>
      </c>
    </row>
    <row r="313" spans="2:17" ht="18.75" x14ac:dyDescent="0.3">
      <c r="B313" s="96" t="s">
        <v>531</v>
      </c>
      <c r="C313" s="72" t="str">
        <f>IF(AND($R$1=1,P313=0),"",VLOOKUP(B313,Datenbank!B:C,2,FALSE))</f>
        <v>Crater S16-7</v>
      </c>
      <c r="D313" s="72" t="str">
        <f>IF(AND($R$1=1,P313=0),"",VLOOKUP(B313,Datenbank!B:D,3,FALSE))</f>
        <v>T-Nuts</v>
      </c>
      <c r="E313" s="73">
        <f>VLOOKUP(B313,Datenbank!B:N,10,FALSE)</f>
        <v>10</v>
      </c>
      <c r="F313" s="74">
        <f>IF($A$1=1,"",VLOOKUP(B313,Datenbank!$B$3:$U$1228,8,FALSE))</f>
        <v>234</v>
      </c>
      <c r="G313" s="111" t="s">
        <v>125</v>
      </c>
      <c r="H313" s="97"/>
      <c r="I313" s="98"/>
      <c r="J313" s="99"/>
      <c r="K313" s="98"/>
      <c r="L313" s="99"/>
      <c r="M313" s="98"/>
      <c r="N313" s="99"/>
      <c r="O313" s="100"/>
      <c r="P313" s="92">
        <f t="shared" si="5"/>
        <v>0</v>
      </c>
      <c r="Q313" s="79">
        <f>IF($A$1=1,"",IF(AND(Datenbank!J306=1,VOLUMES!G313="YES",SUM(H313:O313)&gt;0),SUM(H313:O313)*F313+4.5,SUM(H313:O313)*F313))</f>
        <v>0</v>
      </c>
    </row>
    <row r="314" spans="2:17" ht="18.75" x14ac:dyDescent="0.3">
      <c r="B314" s="96" t="s">
        <v>532</v>
      </c>
      <c r="C314" s="72" t="str">
        <f>IF(AND($R$1=1,P314=0),"",VLOOKUP(B314,Datenbank!B:C,2,FALSE))</f>
        <v>Crater S16-8</v>
      </c>
      <c r="D314" s="72" t="str">
        <f>IF(AND($R$1=1,P314=0),"",VLOOKUP(B314,Datenbank!B:D,3,FALSE))</f>
        <v>Clean</v>
      </c>
      <c r="E314" s="73">
        <f>VLOOKUP(B314,Datenbank!B:N,10,FALSE)</f>
        <v>10</v>
      </c>
      <c r="F314" s="74">
        <f>IF($A$1=1,"",VLOOKUP(B314,Datenbank!$B$3:$U$1228,8,FALSE))</f>
        <v>212</v>
      </c>
      <c r="G314" s="111" t="s">
        <v>125</v>
      </c>
      <c r="H314" s="97"/>
      <c r="I314" s="98"/>
      <c r="J314" s="99"/>
      <c r="K314" s="98"/>
      <c r="L314" s="99"/>
      <c r="M314" s="98"/>
      <c r="N314" s="99"/>
      <c r="O314" s="100"/>
      <c r="P314" s="92">
        <f t="shared" si="5"/>
        <v>0</v>
      </c>
      <c r="Q314" s="79">
        <f>IF($A$1=1,"",IF(AND(Datenbank!J307=1,VOLUMES!G314="YES",SUM(H314:O314)&gt;0),SUM(H314:O314)*F314+4.5,SUM(H314:O314)*F314))</f>
        <v>0</v>
      </c>
    </row>
    <row r="315" spans="2:17" ht="19.5" thickBot="1" x14ac:dyDescent="0.35">
      <c r="B315" s="81" t="s">
        <v>533</v>
      </c>
      <c r="C315" s="82" t="str">
        <f>IF(AND($R$1=1,P315=0),"",VLOOKUP(B315,Datenbank!B:C,2,FALSE))</f>
        <v>Crater S16-8</v>
      </c>
      <c r="D315" s="82" t="str">
        <f>IF(AND($R$1=1,P315=0),"",VLOOKUP(B315,Datenbank!B:D,3,FALSE))</f>
        <v>T-Nuts</v>
      </c>
      <c r="E315" s="83">
        <f>VLOOKUP(B315,Datenbank!B:N,10,FALSE)</f>
        <v>10</v>
      </c>
      <c r="F315" s="103">
        <f>IF($A$1=1,"",VLOOKUP(B315,Datenbank!$B$3:$U$1228,8,FALSE))</f>
        <v>234</v>
      </c>
      <c r="G315" s="112" t="s">
        <v>125</v>
      </c>
      <c r="H315" s="84"/>
      <c r="I315" s="85"/>
      <c r="J315" s="86"/>
      <c r="K315" s="85"/>
      <c r="L315" s="86"/>
      <c r="M315" s="85"/>
      <c r="N315" s="86"/>
      <c r="O315" s="90"/>
      <c r="P315" s="93">
        <f t="shared" si="5"/>
        <v>0</v>
      </c>
      <c r="Q315" s="87">
        <f>IF($A$1=1,"",IF(AND(Datenbank!J308=1,VOLUMES!G315="YES",SUM(H315:O315)&gt;0),SUM(H315:O315)*F315+4.5,SUM(H315:O315)*F315))</f>
        <v>0</v>
      </c>
    </row>
    <row r="316" spans="2:17" ht="18.75" x14ac:dyDescent="0.3">
      <c r="C316" s="4"/>
      <c r="D316" s="4"/>
      <c r="E316" s="23"/>
      <c r="F316" s="23"/>
      <c r="G316" s="24"/>
      <c r="H316" s="24"/>
      <c r="I316" s="24"/>
      <c r="J316" s="24"/>
      <c r="K316" s="24"/>
      <c r="L316" s="24"/>
      <c r="M316" s="24"/>
      <c r="N316" s="24"/>
      <c r="O316" s="25"/>
      <c r="P316" s="23"/>
    </row>
    <row r="317" spans="2:17" ht="66.75" customHeight="1" x14ac:dyDescent="0.3">
      <c r="B317" s="67"/>
      <c r="C317" s="67"/>
      <c r="D317" s="4"/>
      <c r="E317" s="5"/>
      <c r="F317" s="50"/>
      <c r="G317" s="50"/>
      <c r="H317" s="61" t="s">
        <v>133</v>
      </c>
      <c r="I317" s="30" t="s">
        <v>537</v>
      </c>
      <c r="J317" s="43" t="s">
        <v>134</v>
      </c>
      <c r="K317" s="42" t="s">
        <v>538</v>
      </c>
      <c r="L317" s="32" t="s">
        <v>139</v>
      </c>
      <c r="M317" s="33" t="s">
        <v>138</v>
      </c>
      <c r="N317" s="31" t="s">
        <v>135</v>
      </c>
      <c r="O317" s="44" t="s">
        <v>140</v>
      </c>
      <c r="P317" s="6"/>
      <c r="Q317" s="8"/>
    </row>
    <row r="318" spans="2:17" ht="18.75" x14ac:dyDescent="0.3">
      <c r="B318" s="67"/>
      <c r="C318" s="67"/>
      <c r="D318" s="20"/>
      <c r="E318" s="136" t="s">
        <v>110</v>
      </c>
      <c r="F318" s="137"/>
      <c r="G318" s="138"/>
      <c r="H318" s="7">
        <f>SUM(H12:H316)+H11*9</f>
        <v>0</v>
      </c>
      <c r="I318" s="7">
        <f t="shared" ref="I318:O318" si="6">SUM(I12:I316)+I11*9</f>
        <v>0</v>
      </c>
      <c r="J318" s="7">
        <f t="shared" si="6"/>
        <v>0</v>
      </c>
      <c r="K318" s="7">
        <f t="shared" si="6"/>
        <v>0</v>
      </c>
      <c r="L318" s="7">
        <f t="shared" si="6"/>
        <v>0</v>
      </c>
      <c r="M318" s="7">
        <f t="shared" si="6"/>
        <v>0</v>
      </c>
      <c r="N318" s="7">
        <f t="shared" si="6"/>
        <v>0</v>
      </c>
      <c r="O318" s="7">
        <f t="shared" si="6"/>
        <v>0</v>
      </c>
      <c r="P318" s="8"/>
      <c r="Q318" s="19"/>
    </row>
    <row r="319" spans="2:17" ht="18.75" x14ac:dyDescent="0.3">
      <c r="B319" s="67"/>
      <c r="C319" s="67"/>
      <c r="D319" s="20"/>
      <c r="F319" s="5"/>
      <c r="G319" s="5"/>
      <c r="H319" s="6"/>
      <c r="J319" s="6"/>
      <c r="K319" s="6"/>
      <c r="L319" s="6"/>
      <c r="M319" s="6"/>
    </row>
    <row r="320" spans="2:17" ht="18.75" x14ac:dyDescent="0.3">
      <c r="B320" s="67"/>
      <c r="C320" s="67"/>
      <c r="D320" s="20"/>
      <c r="E320" s="127" t="s">
        <v>122</v>
      </c>
      <c r="F320" s="128"/>
      <c r="G320" s="129"/>
      <c r="H320" s="127">
        <f>SUM(H318:O318)</f>
        <v>0</v>
      </c>
      <c r="I320" s="128"/>
      <c r="J320" s="129"/>
      <c r="L320" s="6"/>
      <c r="M320" s="6"/>
      <c r="N320" s="6"/>
    </row>
    <row r="321" spans="1:18" ht="18.75" x14ac:dyDescent="0.3">
      <c r="B321" s="67"/>
      <c r="C321" s="67"/>
      <c r="D321" s="20"/>
      <c r="E321" s="133" t="str">
        <f>IF(A1=1,"","Total price")</f>
        <v>Total price</v>
      </c>
      <c r="F321" s="134"/>
      <c r="G321" s="135"/>
      <c r="H321" s="130">
        <f>IF(A1=1,"",SUM(Q11:Q316))</f>
        <v>0</v>
      </c>
      <c r="I321" s="131"/>
      <c r="J321" s="132"/>
      <c r="L321" s="6"/>
      <c r="M321" s="6"/>
      <c r="N321" s="6"/>
      <c r="O321" s="6"/>
      <c r="P321" s="6"/>
      <c r="Q321" s="6"/>
    </row>
    <row r="322" spans="1:18" ht="18.75" x14ac:dyDescent="0.3">
      <c r="B322" s="68" t="s">
        <v>130</v>
      </c>
      <c r="C322" s="20"/>
      <c r="D322" s="21"/>
      <c r="I322" s="6"/>
      <c r="J322" s="6"/>
      <c r="K322" s="6"/>
      <c r="L322" s="6"/>
      <c r="M322" s="6"/>
      <c r="N322" s="6"/>
      <c r="O322" s="6"/>
    </row>
    <row r="323" spans="1:18" ht="21" hidden="1" x14ac:dyDescent="0.35">
      <c r="C323" s="27"/>
    </row>
    <row r="324" spans="1:18" ht="21" hidden="1" x14ac:dyDescent="0.35">
      <c r="C324" s="28"/>
    </row>
    <row r="325" spans="1:18" ht="21" hidden="1" x14ac:dyDescent="0.35">
      <c r="C325" s="28"/>
    </row>
    <row r="326" spans="1:18" ht="21" hidden="1" x14ac:dyDescent="0.35">
      <c r="C326" s="28"/>
    </row>
    <row r="327" spans="1:18" ht="21" hidden="1" x14ac:dyDescent="0.35">
      <c r="C327" s="28"/>
    </row>
    <row r="328" spans="1:18" ht="21" hidden="1" x14ac:dyDescent="0.35">
      <c r="C328" s="28"/>
    </row>
    <row r="329" spans="1:18" ht="21" hidden="1" x14ac:dyDescent="0.35">
      <c r="C329" s="28"/>
    </row>
    <row r="330" spans="1:18" ht="21" hidden="1" x14ac:dyDescent="0.35">
      <c r="C330" s="28"/>
    </row>
    <row r="331" spans="1:18" ht="21" hidden="1" x14ac:dyDescent="0.35">
      <c r="C331" s="28"/>
    </row>
    <row r="332" spans="1:18" ht="21" hidden="1" x14ac:dyDescent="0.35">
      <c r="C332" s="28"/>
    </row>
    <row r="333" spans="1:18" x14ac:dyDescent="0.25"/>
    <row r="334" spans="1:18" x14ac:dyDescent="0.25"/>
    <row r="335" spans="1:18" x14ac:dyDescent="0.25">
      <c r="A335" s="106">
        <v>19</v>
      </c>
      <c r="R335" s="106"/>
    </row>
  </sheetData>
  <sheetProtection algorithmName="SHA-512" hashValue="qLS8qikWpaF8LqBhjslOxQ55iXM7aBSVC8/i45ZedBmX7SSfPjjr1WzhMSYHflXltGFB9nWnJYLCfnR5XF4CCg==" saltValue="3Lg6l7Sfj455AN+GOewmzQ==" spinCount="100000" sheet="1" selectLockedCells="1"/>
  <mergeCells count="13">
    <mergeCell ref="H320:J320"/>
    <mergeCell ref="H321:J321"/>
    <mergeCell ref="E320:G320"/>
    <mergeCell ref="E321:G321"/>
    <mergeCell ref="E318:G318"/>
    <mergeCell ref="M2:O2"/>
    <mergeCell ref="B1:C2"/>
    <mergeCell ref="O4:Q4"/>
    <mergeCell ref="O5:Q5"/>
    <mergeCell ref="O6:Q6"/>
    <mergeCell ref="K4:N4"/>
    <mergeCell ref="K5:N5"/>
    <mergeCell ref="K6:N6"/>
  </mergeCells>
  <phoneticPr fontId="7" type="noConversion"/>
  <dataValidations count="3">
    <dataValidation type="custom" allowBlank="1" showInputMessage="1" showErrorMessage="1" sqref="F5" xr:uid="{00000000-0002-0000-0000-000000000000}">
      <formula1>$F$5&amp;$F$6="X"</formula1>
    </dataValidation>
    <dataValidation type="list" allowBlank="1" showInputMessage="1" showErrorMessage="1" sqref="G40:G48 G28:G29 G78:G83 G92:G101 G106:G115 G120:G123 G136:G139 G152:G155 G168:G171 G180:G299 G62:G65" xr:uid="{00000000-0002-0000-0000-000001000000}">
      <formula1>"YES,NO,Select"</formula1>
    </dataValidation>
    <dataValidation type="whole" allowBlank="1" showErrorMessage="1" errorTitle="Fehlerhaften Wert eingegeben" error="Bitte geben Sie eine positive ganze Zahl ohne Leerzeichen ein." sqref="G316:N316 H10:O315" xr:uid="{00000000-0002-0000-0000-000002000000}">
      <formula1>0</formula1>
      <formula2>9999</formula2>
    </dataValidation>
  </dataValidations>
  <pageMargins left="0.23622047244094491" right="0.23622047244094491" top="0.74803149606299213" bottom="0.74803149606299213" header="0.31496062992125984" footer="0.31496062992125984"/>
  <pageSetup paperSize="9" scale="65" fitToHeight="0" orientation="portrait" r:id="rId1"/>
  <headerFooter>
    <oddFooter>&amp;R&amp;9V.1.3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AE313"/>
  <sheetViews>
    <sheetView workbookViewId="0">
      <pane ySplit="2" topLeftCell="A123" activePane="bottomLeft" state="frozen"/>
      <selection pane="bottomLeft" activeCell="J129" sqref="J129"/>
    </sheetView>
  </sheetViews>
  <sheetFormatPr baseColWidth="10" defaultRowHeight="15.75" x14ac:dyDescent="0.25"/>
  <cols>
    <col min="3" max="4" width="44.75" style="39" customWidth="1"/>
    <col min="5" max="5" width="5.75" style="40" customWidth="1"/>
    <col min="6" max="6" width="5.75" customWidth="1"/>
    <col min="7" max="8" width="11.125" customWidth="1"/>
    <col min="9" max="9" width="12.75" customWidth="1"/>
    <col min="10" max="10" width="12.75" style="51" customWidth="1"/>
    <col min="11" max="11" width="8.625" customWidth="1"/>
    <col min="12" max="12" width="10.875" customWidth="1"/>
    <col min="13" max="13" width="12.875" customWidth="1"/>
    <col min="14" max="16" width="5.75" customWidth="1"/>
    <col min="17" max="17" width="7.375" customWidth="1"/>
    <col min="18" max="19" width="6.125" customWidth="1"/>
    <col min="22" max="23" width="5" customWidth="1"/>
  </cols>
  <sheetData>
    <row r="1" spans="1:14" x14ac:dyDescent="0.25">
      <c r="A1" s="1"/>
      <c r="G1" s="1" t="s">
        <v>0</v>
      </c>
      <c r="H1" s="1"/>
      <c r="K1" t="s">
        <v>1</v>
      </c>
    </row>
    <row r="2" spans="1:14" x14ac:dyDescent="0.25">
      <c r="B2" t="s">
        <v>4</v>
      </c>
      <c r="D2" s="39" t="s">
        <v>281</v>
      </c>
      <c r="E2" s="3" t="s">
        <v>5</v>
      </c>
      <c r="G2">
        <f>VOLUMES!A335</f>
        <v>19</v>
      </c>
      <c r="I2" t="s">
        <v>535</v>
      </c>
      <c r="J2" s="51" t="s">
        <v>123</v>
      </c>
      <c r="K2" t="s">
        <v>2</v>
      </c>
      <c r="N2" t="s">
        <v>11</v>
      </c>
    </row>
    <row r="3" spans="1:14" ht="18.75" x14ac:dyDescent="0.3">
      <c r="B3" s="13"/>
      <c r="C3" s="38"/>
      <c r="D3" s="38"/>
      <c r="E3" s="48"/>
      <c r="F3" s="2"/>
      <c r="G3" s="9" t="s">
        <v>10</v>
      </c>
      <c r="H3" s="9"/>
      <c r="I3" s="9"/>
      <c r="J3" s="52"/>
      <c r="K3" s="9"/>
    </row>
    <row r="4" spans="1:14" ht="18.75" x14ac:dyDescent="0.3">
      <c r="B4" s="47" t="s">
        <v>18</v>
      </c>
      <c r="C4" s="37" t="s">
        <v>136</v>
      </c>
      <c r="D4" s="37" t="s">
        <v>276</v>
      </c>
      <c r="E4" s="48">
        <v>0</v>
      </c>
      <c r="F4" s="2"/>
      <c r="G4" s="9">
        <f t="shared" ref="G4:G35" si="0">I4*($G$2/100+1)</f>
        <v>1523.1999999999998</v>
      </c>
      <c r="H4" s="9">
        <v>1280</v>
      </c>
      <c r="I4" s="9">
        <f>H4*(1+VOLUMES!$R$335/100)</f>
        <v>1280</v>
      </c>
      <c r="J4" s="52"/>
      <c r="K4" s="9">
        <v>119</v>
      </c>
      <c r="L4" t="str">
        <f t="shared" ref="L4:L35" si="1">PROPER(C4)</f>
        <v>Hardmoves Set (9 Volumes)</v>
      </c>
      <c r="N4">
        <v>1</v>
      </c>
    </row>
    <row r="5" spans="1:14" ht="18.75" x14ac:dyDescent="0.3">
      <c r="B5" s="47" t="s">
        <v>19</v>
      </c>
      <c r="C5" s="37" t="s">
        <v>69</v>
      </c>
      <c r="D5" s="37" t="s">
        <v>276</v>
      </c>
      <c r="E5" s="48">
        <v>0</v>
      </c>
      <c r="F5" s="2"/>
      <c r="G5" s="9">
        <f t="shared" si="0"/>
        <v>267.75</v>
      </c>
      <c r="H5" s="9">
        <v>225</v>
      </c>
      <c r="I5" s="9">
        <f>H5*(1+VOLUMES!$R$335/100)</f>
        <v>225</v>
      </c>
      <c r="J5" s="52"/>
      <c r="K5" s="9">
        <v>17.8</v>
      </c>
      <c r="L5" t="str">
        <f t="shared" si="1"/>
        <v>﻿Hardmoves 1 - Base Big</v>
      </c>
      <c r="N5">
        <v>2</v>
      </c>
    </row>
    <row r="6" spans="1:14" ht="18.75" x14ac:dyDescent="0.3">
      <c r="B6" s="47" t="s">
        <v>20</v>
      </c>
      <c r="C6" s="37" t="s">
        <v>70</v>
      </c>
      <c r="D6" s="37" t="s">
        <v>276</v>
      </c>
      <c r="E6" s="48">
        <v>0</v>
      </c>
      <c r="F6" s="2"/>
      <c r="G6" s="9">
        <f t="shared" si="0"/>
        <v>226.1</v>
      </c>
      <c r="H6" s="9">
        <v>190</v>
      </c>
      <c r="I6" s="9">
        <f>H6*(1+VOLUMES!$R$335/100)</f>
        <v>190</v>
      </c>
      <c r="J6" s="52"/>
      <c r="K6" s="9">
        <v>13.5</v>
      </c>
      <c r="L6" t="str">
        <f t="shared" si="1"/>
        <v>Hardmoves 2 - Base Small</v>
      </c>
      <c r="N6">
        <v>3</v>
      </c>
    </row>
    <row r="7" spans="1:14" ht="18.75" x14ac:dyDescent="0.3">
      <c r="B7" s="47" t="s">
        <v>21</v>
      </c>
      <c r="C7" s="37" t="s">
        <v>71</v>
      </c>
      <c r="D7" s="37" t="s">
        <v>276</v>
      </c>
      <c r="E7" s="48">
        <v>0</v>
      </c>
      <c r="F7" s="2"/>
      <c r="G7" s="9">
        <f t="shared" si="0"/>
        <v>130.9</v>
      </c>
      <c r="H7" s="9">
        <v>110</v>
      </c>
      <c r="I7" s="9">
        <f>H7*(1+VOLUMES!$R$335/100)</f>
        <v>110</v>
      </c>
      <c r="J7" s="52"/>
      <c r="K7" s="9">
        <v>6.6</v>
      </c>
      <c r="L7" t="str">
        <f t="shared" si="1"/>
        <v>Hardmoves 3 - Tip Connection Small</v>
      </c>
      <c r="N7">
        <v>4</v>
      </c>
    </row>
    <row r="8" spans="1:14" ht="18.75" x14ac:dyDescent="0.3">
      <c r="B8" s="47" t="s">
        <v>22</v>
      </c>
      <c r="C8" s="37" t="s">
        <v>72</v>
      </c>
      <c r="D8" s="37" t="s">
        <v>276</v>
      </c>
      <c r="E8" s="48">
        <v>0</v>
      </c>
      <c r="F8" s="2"/>
      <c r="G8" s="9">
        <f t="shared" si="0"/>
        <v>154.69999999999999</v>
      </c>
      <c r="H8" s="9">
        <v>130</v>
      </c>
      <c r="I8" s="9">
        <f>H8*(1+VOLUMES!$R$335/100)</f>
        <v>130</v>
      </c>
      <c r="J8" s="52"/>
      <c r="K8" s="9">
        <v>12.3</v>
      </c>
      <c r="L8" t="str">
        <f t="shared" si="1"/>
        <v>Hardmoves 4 - Tip Connection Big</v>
      </c>
      <c r="N8">
        <v>5</v>
      </c>
    </row>
    <row r="9" spans="1:14" ht="18.75" x14ac:dyDescent="0.3">
      <c r="B9" s="47" t="s">
        <v>23</v>
      </c>
      <c r="C9" s="37" t="s">
        <v>120</v>
      </c>
      <c r="D9" s="37" t="s">
        <v>276</v>
      </c>
      <c r="E9" s="48">
        <v>0</v>
      </c>
      <c r="F9" s="2"/>
      <c r="G9" s="9">
        <f t="shared" si="0"/>
        <v>154.69999999999999</v>
      </c>
      <c r="H9" s="9">
        <v>130</v>
      </c>
      <c r="I9" s="9">
        <f>H9*(1+VOLUMES!$R$335/100)</f>
        <v>130</v>
      </c>
      <c r="J9" s="52"/>
      <c r="K9" s="9">
        <v>11.9</v>
      </c>
      <c r="L9" t="str">
        <f t="shared" si="1"/>
        <v>Hardmoves 5 - Point Top</v>
      </c>
      <c r="N9">
        <v>6</v>
      </c>
    </row>
    <row r="10" spans="1:14" ht="18.75" x14ac:dyDescent="0.3">
      <c r="B10" s="47" t="s">
        <v>24</v>
      </c>
      <c r="C10" s="37" t="s">
        <v>121</v>
      </c>
      <c r="D10" s="37" t="s">
        <v>276</v>
      </c>
      <c r="E10" s="48">
        <v>0</v>
      </c>
      <c r="F10" s="2"/>
      <c r="G10" s="9">
        <f t="shared" si="0"/>
        <v>190.39999999999998</v>
      </c>
      <c r="H10" s="9">
        <v>160</v>
      </c>
      <c r="I10" s="9">
        <f>H10*(1+VOLUMES!$R$335/100)</f>
        <v>160</v>
      </c>
      <c r="J10" s="52"/>
      <c r="K10" s="9">
        <v>16.8</v>
      </c>
      <c r="L10" t="str">
        <f t="shared" si="1"/>
        <v>Hardmoves 6 - Point Top Cut</v>
      </c>
      <c r="N10">
        <v>7</v>
      </c>
    </row>
    <row r="11" spans="1:14" ht="18.75" x14ac:dyDescent="0.3">
      <c r="B11" s="47" t="s">
        <v>25</v>
      </c>
      <c r="C11" s="37" t="s">
        <v>68</v>
      </c>
      <c r="D11" s="37" t="s">
        <v>276</v>
      </c>
      <c r="E11" s="48">
        <v>0</v>
      </c>
      <c r="F11" s="2"/>
      <c r="G11" s="9">
        <f t="shared" si="0"/>
        <v>83.3</v>
      </c>
      <c r="H11" s="9">
        <v>70</v>
      </c>
      <c r="I11" s="9">
        <f>H11*(1+VOLUMES!$R$335/100)</f>
        <v>70</v>
      </c>
      <c r="J11" s="52"/>
      <c r="K11" s="9">
        <v>9.3000000000000007</v>
      </c>
      <c r="L11" t="str">
        <f t="shared" si="1"/>
        <v>Hardmoves 7 - Cover</v>
      </c>
      <c r="N11">
        <v>8</v>
      </c>
    </row>
    <row r="12" spans="1:14" ht="18.75" x14ac:dyDescent="0.3">
      <c r="B12" s="47" t="s">
        <v>26</v>
      </c>
      <c r="C12" s="37" t="s">
        <v>112</v>
      </c>
      <c r="D12" s="37" t="s">
        <v>276</v>
      </c>
      <c r="E12" s="48">
        <v>0</v>
      </c>
      <c r="F12" s="2"/>
      <c r="G12" s="9">
        <f t="shared" si="0"/>
        <v>357</v>
      </c>
      <c r="H12" s="9">
        <v>300</v>
      </c>
      <c r="I12" s="9">
        <f>H12*(1+VOLUMES!$R$335/100)</f>
        <v>300</v>
      </c>
      <c r="J12" s="52"/>
      <c r="K12" s="9">
        <v>22</v>
      </c>
      <c r="L12" t="str">
        <f t="shared" si="1"/>
        <v>Tw M1</v>
      </c>
      <c r="N12">
        <v>9</v>
      </c>
    </row>
    <row r="13" spans="1:14" ht="18.75" x14ac:dyDescent="0.3">
      <c r="B13" s="47" t="s">
        <v>27</v>
      </c>
      <c r="C13" s="37" t="s">
        <v>113</v>
      </c>
      <c r="D13" s="37" t="s">
        <v>276</v>
      </c>
      <c r="E13" s="48">
        <v>0</v>
      </c>
      <c r="F13" s="2"/>
      <c r="G13" s="9">
        <f t="shared" si="0"/>
        <v>226.1</v>
      </c>
      <c r="H13" s="9">
        <v>190</v>
      </c>
      <c r="I13" s="9">
        <f>H13*(1+VOLUMES!$R$335/100)</f>
        <v>190</v>
      </c>
      <c r="J13" s="52"/>
      <c r="K13" s="9">
        <v>14</v>
      </c>
      <c r="L13" t="str">
        <f t="shared" si="1"/>
        <v>Tw M2</v>
      </c>
      <c r="N13">
        <v>10</v>
      </c>
    </row>
    <row r="14" spans="1:14" ht="18.75" x14ac:dyDescent="0.3">
      <c r="B14" s="47" t="s">
        <v>28</v>
      </c>
      <c r="C14" s="37" t="s">
        <v>114</v>
      </c>
      <c r="D14" s="37" t="s">
        <v>276</v>
      </c>
      <c r="E14" s="48">
        <v>0</v>
      </c>
      <c r="F14" s="2"/>
      <c r="G14" s="9">
        <f t="shared" si="0"/>
        <v>285.59999999999997</v>
      </c>
      <c r="H14" s="9">
        <v>240</v>
      </c>
      <c r="I14" s="9">
        <f>H14*(1+VOLUMES!$R$335/100)</f>
        <v>240</v>
      </c>
      <c r="J14" s="52"/>
      <c r="K14" s="9">
        <v>15</v>
      </c>
      <c r="L14" t="str">
        <f t="shared" si="1"/>
        <v>Tw M3</v>
      </c>
      <c r="N14">
        <v>11</v>
      </c>
    </row>
    <row r="15" spans="1:14" ht="18.75" x14ac:dyDescent="0.3">
      <c r="B15" s="47" t="s">
        <v>29</v>
      </c>
      <c r="C15" s="37" t="s">
        <v>115</v>
      </c>
      <c r="D15" s="37" t="s">
        <v>276</v>
      </c>
      <c r="E15" s="48">
        <v>0</v>
      </c>
      <c r="F15" s="2"/>
      <c r="G15" s="9">
        <f t="shared" si="0"/>
        <v>285.59999999999997</v>
      </c>
      <c r="H15" s="9">
        <v>240</v>
      </c>
      <c r="I15" s="9">
        <f>H15*(1+VOLUMES!$R$335/100)</f>
        <v>240</v>
      </c>
      <c r="J15" s="52"/>
      <c r="K15" s="9">
        <v>14</v>
      </c>
      <c r="L15" t="str">
        <f t="shared" si="1"/>
        <v>Tw M4</v>
      </c>
      <c r="N15">
        <v>12</v>
      </c>
    </row>
    <row r="16" spans="1:14" ht="18.75" x14ac:dyDescent="0.3">
      <c r="B16" s="47" t="s">
        <v>30</v>
      </c>
      <c r="C16" s="37" t="s">
        <v>116</v>
      </c>
      <c r="D16" s="37" t="s">
        <v>276</v>
      </c>
      <c r="E16" s="48">
        <v>0</v>
      </c>
      <c r="F16" s="2"/>
      <c r="G16" s="9">
        <f t="shared" si="0"/>
        <v>309.39999999999998</v>
      </c>
      <c r="H16" s="9">
        <v>260</v>
      </c>
      <c r="I16" s="9">
        <f>H16*(1+VOLUMES!$R$335/100)</f>
        <v>260</v>
      </c>
      <c r="J16" s="52"/>
      <c r="K16" s="9">
        <v>25</v>
      </c>
      <c r="L16" t="str">
        <f t="shared" si="1"/>
        <v>Tw M5</v>
      </c>
      <c r="N16">
        <v>13</v>
      </c>
    </row>
    <row r="17" spans="2:14" ht="18.75" x14ac:dyDescent="0.3">
      <c r="B17" s="47" t="s">
        <v>31</v>
      </c>
      <c r="C17" s="37" t="s">
        <v>117</v>
      </c>
      <c r="D17" s="37" t="s">
        <v>276</v>
      </c>
      <c r="E17" s="48">
        <v>0</v>
      </c>
      <c r="F17" s="2"/>
      <c r="G17" s="9">
        <f t="shared" si="0"/>
        <v>214.2</v>
      </c>
      <c r="H17" s="9">
        <v>180</v>
      </c>
      <c r="I17" s="9">
        <f>H17*(1+VOLUMES!$R$335/100)</f>
        <v>180</v>
      </c>
      <c r="J17" s="52"/>
      <c r="K17" s="9">
        <v>9</v>
      </c>
      <c r="L17" t="str">
        <f t="shared" si="1"/>
        <v>Tw M6</v>
      </c>
      <c r="N17">
        <v>14</v>
      </c>
    </row>
    <row r="18" spans="2:14" ht="18.75" x14ac:dyDescent="0.3">
      <c r="B18" s="47" t="s">
        <v>32</v>
      </c>
      <c r="C18" s="37" t="s">
        <v>118</v>
      </c>
      <c r="D18" s="37" t="s">
        <v>276</v>
      </c>
      <c r="E18" s="48">
        <v>0</v>
      </c>
      <c r="F18" s="2"/>
      <c r="G18" s="9">
        <f t="shared" si="0"/>
        <v>178.5</v>
      </c>
      <c r="H18" s="9">
        <v>150</v>
      </c>
      <c r="I18" s="9">
        <f>H18*(1+VOLUMES!$R$335/100)</f>
        <v>150</v>
      </c>
      <c r="J18" s="52"/>
      <c r="K18" s="9">
        <v>14</v>
      </c>
      <c r="L18" t="str">
        <f t="shared" si="1"/>
        <v>Tw M7</v>
      </c>
      <c r="N18">
        <v>15</v>
      </c>
    </row>
    <row r="19" spans="2:14" ht="18.75" x14ac:dyDescent="0.3">
      <c r="B19" s="47" t="s">
        <v>33</v>
      </c>
      <c r="C19" s="37" t="s">
        <v>119</v>
      </c>
      <c r="D19" s="37" t="s">
        <v>276</v>
      </c>
      <c r="E19" s="48">
        <v>0</v>
      </c>
      <c r="F19" s="2"/>
      <c r="G19" s="9">
        <f t="shared" si="0"/>
        <v>142.79999999999998</v>
      </c>
      <c r="H19" s="9">
        <v>120</v>
      </c>
      <c r="I19" s="9">
        <f>H19*(1+VOLUMES!$R$335/100)</f>
        <v>120</v>
      </c>
      <c r="J19" s="52"/>
      <c r="K19" s="9">
        <v>7</v>
      </c>
      <c r="L19" t="str">
        <f t="shared" si="1"/>
        <v>Tw M8</v>
      </c>
      <c r="N19">
        <v>16</v>
      </c>
    </row>
    <row r="20" spans="2:14" ht="18.75" x14ac:dyDescent="0.3">
      <c r="B20" s="47" t="s">
        <v>34</v>
      </c>
      <c r="C20" s="37" t="s">
        <v>73</v>
      </c>
      <c r="D20" s="37" t="s">
        <v>276</v>
      </c>
      <c r="E20" s="48">
        <v>0</v>
      </c>
      <c r="F20" s="2"/>
      <c r="G20" s="9">
        <f t="shared" si="0"/>
        <v>41.65</v>
      </c>
      <c r="H20" s="9">
        <v>35</v>
      </c>
      <c r="I20" s="9">
        <f>H20*(1+VOLUMES!$R$335/100)</f>
        <v>35</v>
      </c>
      <c r="J20" s="52"/>
      <c r="K20" s="9">
        <v>1</v>
      </c>
      <c r="L20" t="str">
        <f t="shared" si="1"/>
        <v>Gonzo 1</v>
      </c>
      <c r="N20">
        <v>17</v>
      </c>
    </row>
    <row r="21" spans="2:14" ht="18.75" x14ac:dyDescent="0.3">
      <c r="B21" s="47" t="s">
        <v>35</v>
      </c>
      <c r="C21" s="37" t="s">
        <v>74</v>
      </c>
      <c r="D21" s="37" t="s">
        <v>276</v>
      </c>
      <c r="E21" s="48">
        <v>0</v>
      </c>
      <c r="F21" s="2"/>
      <c r="G21" s="9">
        <f t="shared" si="0"/>
        <v>89.25</v>
      </c>
      <c r="H21" s="9">
        <v>75</v>
      </c>
      <c r="I21" s="9">
        <f>H21*(1+VOLUMES!$R$335/100)</f>
        <v>75</v>
      </c>
      <c r="J21" s="52">
        <v>1</v>
      </c>
      <c r="K21" s="9">
        <v>4</v>
      </c>
      <c r="L21" t="str">
        <f t="shared" si="1"/>
        <v>Gonzo 2</v>
      </c>
      <c r="N21">
        <v>18</v>
      </c>
    </row>
    <row r="22" spans="2:14" ht="18.75" x14ac:dyDescent="0.3">
      <c r="B22" s="47" t="s">
        <v>36</v>
      </c>
      <c r="C22" s="37" t="s">
        <v>75</v>
      </c>
      <c r="D22" s="37" t="s">
        <v>276</v>
      </c>
      <c r="E22" s="48">
        <v>0</v>
      </c>
      <c r="F22" s="2"/>
      <c r="G22" s="9">
        <f t="shared" si="0"/>
        <v>101.14999999999999</v>
      </c>
      <c r="H22" s="9">
        <v>85</v>
      </c>
      <c r="I22" s="9">
        <f>H22*(1+VOLUMES!$R$335/100)</f>
        <v>85</v>
      </c>
      <c r="J22" s="52">
        <v>1</v>
      </c>
      <c r="K22" s="9">
        <v>3.8</v>
      </c>
      <c r="L22" t="str">
        <f t="shared" si="1"/>
        <v>Gonzo 3</v>
      </c>
      <c r="N22">
        <v>19</v>
      </c>
    </row>
    <row r="23" spans="2:14" ht="18.75" x14ac:dyDescent="0.3">
      <c r="B23" s="47" t="s">
        <v>37</v>
      </c>
      <c r="C23" s="37" t="s">
        <v>76</v>
      </c>
      <c r="D23" s="37" t="s">
        <v>276</v>
      </c>
      <c r="E23" s="48">
        <v>0</v>
      </c>
      <c r="F23" s="2"/>
      <c r="G23" s="9">
        <f t="shared" si="0"/>
        <v>59.5</v>
      </c>
      <c r="H23" s="9">
        <v>50</v>
      </c>
      <c r="I23" s="9">
        <f>H23*(1+VOLUMES!$R$335/100)</f>
        <v>50</v>
      </c>
      <c r="J23" s="52"/>
      <c r="K23" s="9">
        <v>2.2999999999999998</v>
      </c>
      <c r="L23" t="str">
        <f t="shared" si="1"/>
        <v>Gonzo 4-400</v>
      </c>
      <c r="N23">
        <v>20</v>
      </c>
    </row>
    <row r="24" spans="2:14" ht="18.75" x14ac:dyDescent="0.3">
      <c r="B24" s="47" t="s">
        <v>38</v>
      </c>
      <c r="C24" s="37" t="s">
        <v>77</v>
      </c>
      <c r="D24" s="37" t="s">
        <v>276</v>
      </c>
      <c r="E24" s="48">
        <v>0</v>
      </c>
      <c r="F24" s="2"/>
      <c r="G24" s="9">
        <f t="shared" si="0"/>
        <v>53.55</v>
      </c>
      <c r="H24" s="9">
        <v>45</v>
      </c>
      <c r="I24" s="9">
        <f>H24*(1+VOLUMES!$R$335/100)</f>
        <v>45</v>
      </c>
      <c r="J24" s="52"/>
      <c r="K24" s="9">
        <v>2</v>
      </c>
      <c r="L24" t="str">
        <f t="shared" si="1"/>
        <v>Gonzo 5-400</v>
      </c>
      <c r="N24">
        <v>21</v>
      </c>
    </row>
    <row r="25" spans="2:14" ht="18.75" x14ac:dyDescent="0.3">
      <c r="B25" s="47" t="s">
        <v>39</v>
      </c>
      <c r="C25" s="37" t="s">
        <v>78</v>
      </c>
      <c r="D25" s="37" t="s">
        <v>276</v>
      </c>
      <c r="E25" s="48">
        <v>0</v>
      </c>
      <c r="F25" s="2"/>
      <c r="G25" s="9">
        <f t="shared" si="0"/>
        <v>53.55</v>
      </c>
      <c r="H25" s="9">
        <v>45</v>
      </c>
      <c r="I25" s="9">
        <f>H25*(1+VOLUMES!$R$335/100)</f>
        <v>45</v>
      </c>
      <c r="J25" s="52"/>
      <c r="K25" s="9">
        <v>1.7</v>
      </c>
      <c r="L25" t="str">
        <f t="shared" si="1"/>
        <v>Gonzo 6-400</v>
      </c>
      <c r="N25">
        <v>22</v>
      </c>
    </row>
    <row r="26" spans="2:14" ht="18.75" x14ac:dyDescent="0.3">
      <c r="B26" s="47" t="s">
        <v>40</v>
      </c>
      <c r="C26" s="37" t="s">
        <v>79</v>
      </c>
      <c r="D26" s="37" t="s">
        <v>276</v>
      </c>
      <c r="E26" s="48">
        <v>0</v>
      </c>
      <c r="F26" s="2"/>
      <c r="G26" s="9">
        <f t="shared" si="0"/>
        <v>53.55</v>
      </c>
      <c r="H26" s="9">
        <v>45</v>
      </c>
      <c r="I26" s="9">
        <f>H26*(1+VOLUMES!$R$335/100)</f>
        <v>45</v>
      </c>
      <c r="J26" s="52"/>
      <c r="K26" s="9">
        <v>1.4</v>
      </c>
      <c r="L26" t="str">
        <f t="shared" si="1"/>
        <v>Gonzo 7-400</v>
      </c>
      <c r="N26">
        <v>23</v>
      </c>
    </row>
    <row r="27" spans="2:14" ht="18.75" x14ac:dyDescent="0.3">
      <c r="B27" s="47" t="s">
        <v>41</v>
      </c>
      <c r="C27" s="37" t="s">
        <v>80</v>
      </c>
      <c r="D27" s="37" t="s">
        <v>276</v>
      </c>
      <c r="E27" s="48">
        <v>0</v>
      </c>
      <c r="F27" s="2"/>
      <c r="G27" s="9">
        <f t="shared" si="0"/>
        <v>59.5</v>
      </c>
      <c r="H27" s="9">
        <v>50</v>
      </c>
      <c r="I27" s="9">
        <f>H27*(1+VOLUMES!$R$335/100)</f>
        <v>50</v>
      </c>
      <c r="J27" s="52"/>
      <c r="K27" s="9">
        <v>2</v>
      </c>
      <c r="L27" t="str">
        <f t="shared" si="1"/>
        <v>Gonzo 8-400</v>
      </c>
      <c r="N27">
        <v>24</v>
      </c>
    </row>
    <row r="28" spans="2:14" ht="18.75" x14ac:dyDescent="0.3">
      <c r="B28" s="47" t="s">
        <v>42</v>
      </c>
      <c r="C28" s="37" t="s">
        <v>81</v>
      </c>
      <c r="D28" s="37" t="s">
        <v>276</v>
      </c>
      <c r="E28" s="48">
        <v>0</v>
      </c>
      <c r="F28" s="2"/>
      <c r="G28" s="9">
        <f t="shared" si="0"/>
        <v>59.5</v>
      </c>
      <c r="H28" s="9">
        <v>50</v>
      </c>
      <c r="I28" s="9">
        <f>H28*(1+VOLUMES!$R$335/100)</f>
        <v>50</v>
      </c>
      <c r="J28" s="52"/>
      <c r="K28" s="9">
        <v>2</v>
      </c>
      <c r="L28" t="str">
        <f t="shared" si="1"/>
        <v>Gonzo 9-400</v>
      </c>
      <c r="N28">
        <v>25</v>
      </c>
    </row>
    <row r="29" spans="2:14" ht="18.75" x14ac:dyDescent="0.3">
      <c r="B29" s="47" t="s">
        <v>43</v>
      </c>
      <c r="C29" s="37" t="s">
        <v>82</v>
      </c>
      <c r="D29" s="37" t="s">
        <v>276</v>
      </c>
      <c r="E29" s="48">
        <v>0</v>
      </c>
      <c r="F29" s="2"/>
      <c r="G29" s="9">
        <f t="shared" si="0"/>
        <v>83.3</v>
      </c>
      <c r="H29" s="9">
        <v>70</v>
      </c>
      <c r="I29" s="9">
        <f>H29*(1+VOLUMES!$R$335/100)</f>
        <v>70</v>
      </c>
      <c r="J29" s="52"/>
      <c r="K29" s="9">
        <v>2</v>
      </c>
      <c r="L29" t="str">
        <f t="shared" si="1"/>
        <v>Gonzo 10-400</v>
      </c>
      <c r="N29">
        <v>26</v>
      </c>
    </row>
    <row r="30" spans="2:14" ht="18.75" x14ac:dyDescent="0.3">
      <c r="B30" s="47" t="s">
        <v>44</v>
      </c>
      <c r="C30" s="37" t="s">
        <v>83</v>
      </c>
      <c r="D30" s="37" t="s">
        <v>276</v>
      </c>
      <c r="E30" s="48">
        <v>0</v>
      </c>
      <c r="F30" s="2"/>
      <c r="G30" s="9">
        <f t="shared" si="0"/>
        <v>107.1</v>
      </c>
      <c r="H30" s="9">
        <v>90</v>
      </c>
      <c r="I30" s="9">
        <f>H30*(1+VOLUMES!$R$335/100)</f>
        <v>90</v>
      </c>
      <c r="J30" s="52"/>
      <c r="K30" s="9">
        <v>3.5</v>
      </c>
      <c r="L30" t="str">
        <f t="shared" si="1"/>
        <v>Gonzo 11-400</v>
      </c>
      <c r="N30">
        <v>27</v>
      </c>
    </row>
    <row r="31" spans="2:14" ht="18.75" x14ac:dyDescent="0.3">
      <c r="B31" s="47" t="s">
        <v>45</v>
      </c>
      <c r="C31" s="37" t="s">
        <v>84</v>
      </c>
      <c r="D31" s="37" t="s">
        <v>276</v>
      </c>
      <c r="E31" s="48">
        <v>0</v>
      </c>
      <c r="F31" s="2"/>
      <c r="G31" s="9">
        <f t="shared" si="0"/>
        <v>107.1</v>
      </c>
      <c r="H31" s="9">
        <v>90</v>
      </c>
      <c r="I31" s="9">
        <f>H31*(1+VOLUMES!$R$335/100)</f>
        <v>90</v>
      </c>
      <c r="J31" s="52"/>
      <c r="K31" s="9">
        <v>3.5</v>
      </c>
      <c r="L31" t="str">
        <f t="shared" si="1"/>
        <v>Gonzo 12-400</v>
      </c>
      <c r="N31">
        <v>28</v>
      </c>
    </row>
    <row r="32" spans="2:14" ht="18.75" x14ac:dyDescent="0.3">
      <c r="B32" s="47" t="s">
        <v>46</v>
      </c>
      <c r="C32" s="37" t="s">
        <v>85</v>
      </c>
      <c r="D32" s="37" t="s">
        <v>276</v>
      </c>
      <c r="E32" s="48">
        <v>0</v>
      </c>
      <c r="F32" s="2"/>
      <c r="G32" s="9">
        <f t="shared" si="0"/>
        <v>83.3</v>
      </c>
      <c r="H32" s="9">
        <v>70</v>
      </c>
      <c r="I32" s="9">
        <f>H32*(1+VOLUMES!$R$335/100)</f>
        <v>70</v>
      </c>
      <c r="J32" s="52"/>
      <c r="K32" s="9">
        <v>2</v>
      </c>
      <c r="L32" t="str">
        <f t="shared" si="1"/>
        <v>Gonzo 13-400</v>
      </c>
      <c r="N32">
        <v>29</v>
      </c>
    </row>
    <row r="33" spans="2:14" ht="18.75" x14ac:dyDescent="0.3">
      <c r="B33" s="47" t="s">
        <v>47</v>
      </c>
      <c r="C33" s="37" t="s">
        <v>86</v>
      </c>
      <c r="D33" s="37" t="s">
        <v>276</v>
      </c>
      <c r="E33" s="48">
        <v>0</v>
      </c>
      <c r="F33" s="2"/>
      <c r="G33" s="9">
        <f t="shared" si="0"/>
        <v>166.6</v>
      </c>
      <c r="H33" s="9">
        <v>140</v>
      </c>
      <c r="I33" s="9">
        <f>H33*(1+VOLUMES!$R$335/100)</f>
        <v>140</v>
      </c>
      <c r="J33" s="52">
        <v>1</v>
      </c>
      <c r="K33" s="9">
        <v>5.3</v>
      </c>
      <c r="L33" t="str">
        <f t="shared" si="1"/>
        <v>Gonzo 4-600</v>
      </c>
      <c r="N33">
        <v>30</v>
      </c>
    </row>
    <row r="34" spans="2:14" ht="18.75" x14ac:dyDescent="0.3">
      <c r="B34" s="47" t="s">
        <v>48</v>
      </c>
      <c r="C34" s="37" t="s">
        <v>87</v>
      </c>
      <c r="D34" s="37" t="s">
        <v>276</v>
      </c>
      <c r="E34" s="48">
        <v>0</v>
      </c>
      <c r="F34" s="2"/>
      <c r="G34" s="9">
        <f t="shared" si="0"/>
        <v>142.79999999999998</v>
      </c>
      <c r="H34" s="9">
        <v>120</v>
      </c>
      <c r="I34" s="9">
        <f>H34*(1+VOLUMES!$R$335/100)</f>
        <v>120</v>
      </c>
      <c r="J34" s="52">
        <v>1</v>
      </c>
      <c r="K34" s="9">
        <v>4.4000000000000004</v>
      </c>
      <c r="L34" t="str">
        <f t="shared" si="1"/>
        <v>Gonzo 5-600</v>
      </c>
      <c r="N34">
        <v>31</v>
      </c>
    </row>
    <row r="35" spans="2:14" ht="18.75" x14ac:dyDescent="0.3">
      <c r="B35" s="47" t="s">
        <v>49</v>
      </c>
      <c r="C35" s="37" t="s">
        <v>88</v>
      </c>
      <c r="D35" s="37" t="s">
        <v>276</v>
      </c>
      <c r="E35" s="48">
        <v>0</v>
      </c>
      <c r="F35" s="2"/>
      <c r="G35" s="9">
        <f t="shared" si="0"/>
        <v>130.9</v>
      </c>
      <c r="H35" s="9">
        <v>110</v>
      </c>
      <c r="I35" s="9">
        <f>H35*(1+VOLUMES!$R$335/100)</f>
        <v>110</v>
      </c>
      <c r="J35" s="52">
        <v>1</v>
      </c>
      <c r="K35" s="9">
        <v>3.7</v>
      </c>
      <c r="L35" t="str">
        <f t="shared" si="1"/>
        <v>Gonzo 6-600</v>
      </c>
      <c r="N35">
        <v>32</v>
      </c>
    </row>
    <row r="36" spans="2:14" ht="18.75" x14ac:dyDescent="0.3">
      <c r="B36" s="47" t="s">
        <v>50</v>
      </c>
      <c r="C36" s="37" t="s">
        <v>89</v>
      </c>
      <c r="D36" s="37" t="s">
        <v>276</v>
      </c>
      <c r="E36" s="48">
        <v>0</v>
      </c>
      <c r="F36" s="2"/>
      <c r="G36" s="9">
        <f t="shared" ref="G36:G231" si="2">I36*($G$2/100+1)</f>
        <v>130.9</v>
      </c>
      <c r="H36" s="9">
        <v>110</v>
      </c>
      <c r="I36" s="9">
        <f>H36*(1+VOLUMES!$R$335/100)</f>
        <v>110</v>
      </c>
      <c r="J36" s="52">
        <v>1</v>
      </c>
      <c r="K36" s="9">
        <v>3</v>
      </c>
      <c r="L36" t="str">
        <f t="shared" ref="L36:L51" si="3">PROPER(C36)</f>
        <v>Gonzo 7-600</v>
      </c>
      <c r="N36">
        <v>33</v>
      </c>
    </row>
    <row r="37" spans="2:14" ht="18.75" x14ac:dyDescent="0.3">
      <c r="B37" s="47" t="s">
        <v>51</v>
      </c>
      <c r="C37" s="37" t="s">
        <v>90</v>
      </c>
      <c r="D37" s="37" t="s">
        <v>276</v>
      </c>
      <c r="E37" s="48">
        <v>0</v>
      </c>
      <c r="F37" s="2"/>
      <c r="G37" s="9">
        <f t="shared" si="2"/>
        <v>142.79999999999998</v>
      </c>
      <c r="H37" s="9">
        <v>120</v>
      </c>
      <c r="I37" s="9">
        <f>H37*(1+VOLUMES!$R$335/100)</f>
        <v>120</v>
      </c>
      <c r="J37" s="52">
        <v>1</v>
      </c>
      <c r="K37" s="9">
        <v>4.4000000000000004</v>
      </c>
      <c r="L37" t="str">
        <f t="shared" si="3"/>
        <v>Gonzo 8-600</v>
      </c>
      <c r="N37">
        <v>34</v>
      </c>
    </row>
    <row r="38" spans="2:14" ht="18.75" x14ac:dyDescent="0.3">
      <c r="B38" s="47" t="s">
        <v>52</v>
      </c>
      <c r="C38" s="37" t="s">
        <v>91</v>
      </c>
      <c r="D38" s="37" t="s">
        <v>276</v>
      </c>
      <c r="E38" s="48">
        <v>0</v>
      </c>
      <c r="F38" s="2"/>
      <c r="G38" s="9">
        <f t="shared" si="2"/>
        <v>142.79999999999998</v>
      </c>
      <c r="H38" s="9">
        <v>120</v>
      </c>
      <c r="I38" s="9">
        <f>H38*(1+VOLUMES!$R$335/100)</f>
        <v>120</v>
      </c>
      <c r="J38" s="52">
        <v>1</v>
      </c>
      <c r="K38" s="9">
        <v>4.4000000000000004</v>
      </c>
      <c r="L38" t="str">
        <f t="shared" si="3"/>
        <v>Gonzo 9-600</v>
      </c>
      <c r="N38">
        <v>35</v>
      </c>
    </row>
    <row r="39" spans="2:14" ht="18.75" x14ac:dyDescent="0.3">
      <c r="B39" s="47" t="s">
        <v>53</v>
      </c>
      <c r="C39" s="37" t="s">
        <v>92</v>
      </c>
      <c r="D39" s="37" t="s">
        <v>276</v>
      </c>
      <c r="E39" s="48">
        <v>0</v>
      </c>
      <c r="F39" s="2"/>
      <c r="G39" s="9">
        <f t="shared" si="2"/>
        <v>166.6</v>
      </c>
      <c r="H39" s="9">
        <v>140</v>
      </c>
      <c r="I39" s="9">
        <f>H39*(1+VOLUMES!$R$335/100)</f>
        <v>140</v>
      </c>
      <c r="J39" s="52">
        <v>1</v>
      </c>
      <c r="K39" s="9">
        <v>4.5</v>
      </c>
      <c r="L39" t="str">
        <f t="shared" si="3"/>
        <v>Gonzo 10-600</v>
      </c>
      <c r="N39">
        <v>36</v>
      </c>
    </row>
    <row r="40" spans="2:14" ht="18.75" x14ac:dyDescent="0.3">
      <c r="B40" s="47" t="s">
        <v>54</v>
      </c>
      <c r="C40" s="37" t="s">
        <v>93</v>
      </c>
      <c r="D40" s="37" t="s">
        <v>276</v>
      </c>
      <c r="E40" s="48">
        <v>0</v>
      </c>
      <c r="F40" s="2"/>
      <c r="G40" s="9">
        <f t="shared" si="2"/>
        <v>190.39999999999998</v>
      </c>
      <c r="H40" s="9">
        <v>160</v>
      </c>
      <c r="I40" s="9">
        <f>H40*(1+VOLUMES!$R$335/100)</f>
        <v>160</v>
      </c>
      <c r="J40" s="52">
        <v>1</v>
      </c>
      <c r="K40" s="9">
        <v>8</v>
      </c>
      <c r="L40" t="str">
        <f t="shared" si="3"/>
        <v>Gonzo 11-600</v>
      </c>
      <c r="N40">
        <v>37</v>
      </c>
    </row>
    <row r="41" spans="2:14" ht="18.75" x14ac:dyDescent="0.3">
      <c r="B41" s="47" t="s">
        <v>55</v>
      </c>
      <c r="C41" s="37" t="s">
        <v>94</v>
      </c>
      <c r="D41" s="37" t="s">
        <v>276</v>
      </c>
      <c r="E41" s="48">
        <v>0</v>
      </c>
      <c r="F41" s="2"/>
      <c r="G41" s="9">
        <f t="shared" si="2"/>
        <v>190.39999999999998</v>
      </c>
      <c r="H41" s="9">
        <v>160</v>
      </c>
      <c r="I41" s="9">
        <f>H41*(1+VOLUMES!$R$335/100)</f>
        <v>160</v>
      </c>
      <c r="J41" s="52">
        <v>1</v>
      </c>
      <c r="K41" s="9">
        <v>8</v>
      </c>
      <c r="L41" t="str">
        <f t="shared" si="3"/>
        <v>Gonzo 12-600</v>
      </c>
      <c r="N41">
        <v>38</v>
      </c>
    </row>
    <row r="42" spans="2:14" ht="18.75" x14ac:dyDescent="0.3">
      <c r="B42" s="47" t="s">
        <v>56</v>
      </c>
      <c r="C42" s="37" t="s">
        <v>95</v>
      </c>
      <c r="D42" s="37" t="s">
        <v>276</v>
      </c>
      <c r="E42" s="48">
        <v>0</v>
      </c>
      <c r="F42" s="2"/>
      <c r="G42" s="9">
        <f t="shared" si="2"/>
        <v>166.6</v>
      </c>
      <c r="H42" s="9">
        <v>140</v>
      </c>
      <c r="I42" s="9">
        <f>H42*(1+VOLUMES!$R$335/100)</f>
        <v>140</v>
      </c>
      <c r="J42" s="52">
        <v>1</v>
      </c>
      <c r="K42" s="9">
        <v>4.5</v>
      </c>
      <c r="L42" t="str">
        <f t="shared" si="3"/>
        <v>Gonzo 13-600</v>
      </c>
      <c r="N42">
        <v>39</v>
      </c>
    </row>
    <row r="43" spans="2:14" ht="18.75" x14ac:dyDescent="0.3">
      <c r="B43" s="47" t="s">
        <v>57</v>
      </c>
      <c r="C43" s="37" t="s">
        <v>96</v>
      </c>
      <c r="D43" s="37" t="s">
        <v>276</v>
      </c>
      <c r="E43" s="48">
        <v>0</v>
      </c>
      <c r="F43" s="2"/>
      <c r="G43" s="9">
        <f t="shared" si="2"/>
        <v>226.1</v>
      </c>
      <c r="H43" s="9">
        <v>190</v>
      </c>
      <c r="I43" s="9">
        <f>H43*(1+VOLUMES!$R$335/100)</f>
        <v>190</v>
      </c>
      <c r="J43" s="52"/>
      <c r="K43" s="9">
        <v>8</v>
      </c>
      <c r="L43" t="str">
        <f t="shared" si="3"/>
        <v>Gonzo 14 (Drachen 1200V1)</v>
      </c>
      <c r="N43">
        <v>40</v>
      </c>
    </row>
    <row r="44" spans="2:14" ht="18.75" x14ac:dyDescent="0.3">
      <c r="B44" s="47" t="s">
        <v>58</v>
      </c>
      <c r="C44" s="37" t="s">
        <v>97</v>
      </c>
      <c r="D44" s="37" t="s">
        <v>276</v>
      </c>
      <c r="E44" s="48">
        <v>0</v>
      </c>
      <c r="F44" s="2"/>
      <c r="G44" s="9">
        <f t="shared" si="2"/>
        <v>226.1</v>
      </c>
      <c r="H44" s="9">
        <v>190</v>
      </c>
      <c r="I44" s="9">
        <f>H44*(1+VOLUMES!$R$335/100)</f>
        <v>190</v>
      </c>
      <c r="J44" s="52"/>
      <c r="K44" s="9">
        <v>7.7</v>
      </c>
      <c r="L44" t="str">
        <f t="shared" si="3"/>
        <v>Gonzo 15 (Drachen 1200V2)</v>
      </c>
      <c r="N44">
        <v>41</v>
      </c>
    </row>
    <row r="45" spans="2:14" ht="18.75" x14ac:dyDescent="0.3">
      <c r="B45" s="47" t="s">
        <v>59</v>
      </c>
      <c r="C45" s="37" t="s">
        <v>98</v>
      </c>
      <c r="D45" s="37" t="s">
        <v>276</v>
      </c>
      <c r="E45" s="48">
        <v>0</v>
      </c>
      <c r="F45" s="2"/>
      <c r="G45" s="9">
        <f t="shared" si="2"/>
        <v>273.7</v>
      </c>
      <c r="H45" s="9">
        <v>230</v>
      </c>
      <c r="I45" s="9">
        <f>H45*(1+VOLUMES!$R$335/100)</f>
        <v>230</v>
      </c>
      <c r="J45" s="52"/>
      <c r="K45" s="9">
        <v>14</v>
      </c>
      <c r="L45" t="str">
        <f t="shared" si="3"/>
        <v>Gonzo 16 (Drachen 1600V1)</v>
      </c>
      <c r="N45">
        <v>42</v>
      </c>
    </row>
    <row r="46" spans="2:14" ht="18.75" x14ac:dyDescent="0.3">
      <c r="B46" s="47" t="s">
        <v>60</v>
      </c>
      <c r="C46" s="37" t="s">
        <v>99</v>
      </c>
      <c r="D46" s="37" t="s">
        <v>276</v>
      </c>
      <c r="E46" s="48">
        <v>0</v>
      </c>
      <c r="F46" s="2"/>
      <c r="G46" s="9">
        <f t="shared" si="2"/>
        <v>178.5</v>
      </c>
      <c r="H46" s="9">
        <v>150</v>
      </c>
      <c r="I46" s="9">
        <f>H46*(1+VOLUMES!$R$335/100)</f>
        <v>150</v>
      </c>
      <c r="J46" s="52"/>
      <c r="K46" s="9">
        <v>11</v>
      </c>
      <c r="L46" t="str">
        <f t="shared" si="3"/>
        <v>Gonzo 17 (Lyonstep Small)</v>
      </c>
      <c r="N46">
        <v>43</v>
      </c>
    </row>
    <row r="47" spans="2:14" ht="18.75" x14ac:dyDescent="0.3">
      <c r="B47" s="47" t="s">
        <v>61</v>
      </c>
      <c r="C47" s="37" t="s">
        <v>100</v>
      </c>
      <c r="D47" s="37" t="s">
        <v>276</v>
      </c>
      <c r="E47" s="48">
        <v>0</v>
      </c>
      <c r="F47" s="2"/>
      <c r="G47" s="9">
        <f t="shared" si="2"/>
        <v>345.09999999999997</v>
      </c>
      <c r="H47" s="9">
        <v>290</v>
      </c>
      <c r="I47" s="9">
        <f>H47*(1+VOLUMES!$R$335/100)</f>
        <v>290</v>
      </c>
      <c r="J47" s="52"/>
      <c r="K47" s="9">
        <v>19</v>
      </c>
      <c r="L47" t="str">
        <f t="shared" si="3"/>
        <v>Gonzo 18 (Lyonstep Large)</v>
      </c>
      <c r="N47">
        <v>44</v>
      </c>
    </row>
    <row r="48" spans="2:14" ht="18.75" x14ac:dyDescent="0.3">
      <c r="B48" s="47" t="s">
        <v>62</v>
      </c>
      <c r="C48" s="37" t="s">
        <v>101</v>
      </c>
      <c r="D48" s="37" t="s">
        <v>276</v>
      </c>
      <c r="E48" s="48">
        <v>0</v>
      </c>
      <c r="F48" s="2"/>
      <c r="G48" s="9">
        <f t="shared" si="2"/>
        <v>273.7</v>
      </c>
      <c r="H48" s="9">
        <v>230</v>
      </c>
      <c r="I48" s="9">
        <f>H48*(1+VOLUMES!$R$335/100)</f>
        <v>230</v>
      </c>
      <c r="J48" s="52"/>
      <c r="K48" s="9">
        <v>14.5</v>
      </c>
      <c r="L48" t="str">
        <f t="shared" si="3"/>
        <v>Hueco 1 (Kleber 5)</v>
      </c>
      <c r="N48">
        <v>45</v>
      </c>
    </row>
    <row r="49" spans="2:14" ht="18.75" x14ac:dyDescent="0.3">
      <c r="B49" s="47" t="s">
        <v>63</v>
      </c>
      <c r="C49" s="37" t="s">
        <v>102</v>
      </c>
      <c r="D49" s="37" t="s">
        <v>276</v>
      </c>
      <c r="E49" s="48">
        <v>0</v>
      </c>
      <c r="F49" s="2"/>
      <c r="G49" s="9">
        <f t="shared" si="2"/>
        <v>273.7</v>
      </c>
      <c r="H49" s="9">
        <v>230</v>
      </c>
      <c r="I49" s="9">
        <f>H49*(1+VOLUMES!$R$335/100)</f>
        <v>230</v>
      </c>
      <c r="J49" s="52"/>
      <c r="K49" s="9">
        <v>12.3</v>
      </c>
      <c r="L49" t="str">
        <f t="shared" si="3"/>
        <v>Hueco 2 (Kleber 6)</v>
      </c>
      <c r="N49">
        <v>46</v>
      </c>
    </row>
    <row r="50" spans="2:14" ht="18.75" x14ac:dyDescent="0.3">
      <c r="B50" s="47" t="s">
        <v>64</v>
      </c>
      <c r="C50" s="37" t="s">
        <v>103</v>
      </c>
      <c r="D50" s="37" t="s">
        <v>276</v>
      </c>
      <c r="E50" s="48">
        <v>0</v>
      </c>
      <c r="F50" s="2"/>
      <c r="G50" s="9">
        <f t="shared" si="2"/>
        <v>345.09999999999997</v>
      </c>
      <c r="H50" s="9">
        <v>290</v>
      </c>
      <c r="I50" s="9">
        <f>H50*(1+VOLUMES!$R$335/100)</f>
        <v>290</v>
      </c>
      <c r="J50" s="52"/>
      <c r="K50" s="9">
        <v>22</v>
      </c>
      <c r="L50" t="str">
        <f t="shared" si="3"/>
        <v>Hueco 3 (Kleber 7)</v>
      </c>
      <c r="N50">
        <v>47</v>
      </c>
    </row>
    <row r="51" spans="2:14" ht="18.75" x14ac:dyDescent="0.3">
      <c r="B51" s="47" t="s">
        <v>65</v>
      </c>
      <c r="C51" s="37" t="s">
        <v>104</v>
      </c>
      <c r="D51" s="37" t="s">
        <v>276</v>
      </c>
      <c r="E51" s="48">
        <v>0</v>
      </c>
      <c r="F51" s="2"/>
      <c r="G51" s="9">
        <f t="shared" si="2"/>
        <v>368.9</v>
      </c>
      <c r="H51" s="9">
        <v>310</v>
      </c>
      <c r="I51" s="9">
        <f>H51*(1+VOLUMES!$R$335/100)</f>
        <v>310</v>
      </c>
      <c r="J51" s="52"/>
      <c r="K51" s="9">
        <v>24</v>
      </c>
      <c r="L51" t="str">
        <f t="shared" si="3"/>
        <v>Hueco 4 (Kleber 8)</v>
      </c>
      <c r="N51">
        <v>48</v>
      </c>
    </row>
    <row r="52" spans="2:14" ht="18.75" x14ac:dyDescent="0.3">
      <c r="B52" s="47" t="s">
        <v>66</v>
      </c>
      <c r="C52" s="37" t="s">
        <v>105</v>
      </c>
      <c r="D52" s="37" t="s">
        <v>276</v>
      </c>
      <c r="E52" s="48">
        <v>0</v>
      </c>
      <c r="F52" s="2"/>
      <c r="G52" s="9">
        <f t="shared" si="2"/>
        <v>464.09999999999997</v>
      </c>
      <c r="H52" s="9">
        <v>390</v>
      </c>
      <c r="I52" s="9">
        <f>H52*(1+VOLUMES!$R$335/100)</f>
        <v>390</v>
      </c>
      <c r="J52" s="52"/>
      <c r="K52" s="9">
        <v>40</v>
      </c>
      <c r="L52" t="str">
        <f>PROPER(C52)</f>
        <v>Hueco 5 (Kleber 9)</v>
      </c>
      <c r="N52">
        <v>49</v>
      </c>
    </row>
    <row r="53" spans="2:14" ht="18.75" x14ac:dyDescent="0.3">
      <c r="B53" s="47" t="s">
        <v>277</v>
      </c>
      <c r="C53" s="94" t="s">
        <v>143</v>
      </c>
      <c r="D53" s="37" t="s">
        <v>534</v>
      </c>
      <c r="E53" s="48">
        <v>0</v>
      </c>
      <c r="F53" s="95"/>
      <c r="G53" s="9">
        <f t="shared" si="2"/>
        <v>84.49</v>
      </c>
      <c r="H53" s="9">
        <v>71</v>
      </c>
      <c r="I53" s="9">
        <f>H53*(1+VOLUMES!$R$335/100)</f>
        <v>71</v>
      </c>
      <c r="J53" s="52"/>
      <c r="K53" s="9">
        <v>2</v>
      </c>
      <c r="L53" t="str">
        <f t="shared" ref="L53:L62" si="4">PROPER(C53)</f>
        <v>Fuego S1-1</v>
      </c>
      <c r="N53">
        <v>50</v>
      </c>
    </row>
    <row r="54" spans="2:14" ht="18.75" x14ac:dyDescent="0.3">
      <c r="B54" s="47" t="s">
        <v>278</v>
      </c>
      <c r="C54" s="94" t="s">
        <v>144</v>
      </c>
      <c r="D54" s="37" t="s">
        <v>534</v>
      </c>
      <c r="E54" s="48">
        <v>0</v>
      </c>
      <c r="F54" s="95"/>
      <c r="G54" s="9">
        <f t="shared" si="2"/>
        <v>84.49</v>
      </c>
      <c r="H54" s="9">
        <v>71</v>
      </c>
      <c r="I54" s="9">
        <f>H54*(1+VOLUMES!$R$335/100)</f>
        <v>71</v>
      </c>
      <c r="J54" s="52"/>
      <c r="K54" s="9">
        <v>2</v>
      </c>
      <c r="L54" t="str">
        <f t="shared" si="4"/>
        <v>Fuego S1-2</v>
      </c>
      <c r="N54">
        <v>51</v>
      </c>
    </row>
    <row r="55" spans="2:14" ht="18.75" x14ac:dyDescent="0.3">
      <c r="B55" s="47" t="s">
        <v>279</v>
      </c>
      <c r="C55" s="94" t="s">
        <v>145</v>
      </c>
      <c r="D55" s="37" t="s">
        <v>534</v>
      </c>
      <c r="E55" s="48">
        <v>0</v>
      </c>
      <c r="F55" s="95"/>
      <c r="G55" s="9">
        <f t="shared" si="2"/>
        <v>128.51999999999998</v>
      </c>
      <c r="H55" s="9">
        <v>108</v>
      </c>
      <c r="I55" s="9">
        <f>H55*(1+VOLUMES!$R$335/100)</f>
        <v>108</v>
      </c>
      <c r="J55" s="52">
        <v>1</v>
      </c>
      <c r="K55" s="9">
        <v>4.0999999999999996</v>
      </c>
      <c r="L55" t="str">
        <f t="shared" si="4"/>
        <v>Fuego S1-3</v>
      </c>
      <c r="N55">
        <v>52</v>
      </c>
    </row>
    <row r="56" spans="2:14" ht="18.75" x14ac:dyDescent="0.3">
      <c r="B56" s="47" t="s">
        <v>280</v>
      </c>
      <c r="C56" s="94" t="s">
        <v>145</v>
      </c>
      <c r="D56" s="37" t="s">
        <v>276</v>
      </c>
      <c r="E56" s="48">
        <v>0</v>
      </c>
      <c r="F56" s="95"/>
      <c r="G56" s="9">
        <f t="shared" si="2"/>
        <v>141.60999999999999</v>
      </c>
      <c r="H56" s="9">
        <v>119</v>
      </c>
      <c r="I56" s="9">
        <f>H56*(1+VOLUMES!$R$335/100)</f>
        <v>119</v>
      </c>
      <c r="J56" s="52">
        <v>1</v>
      </c>
      <c r="K56" s="9">
        <v>4.0999999999999996</v>
      </c>
      <c r="L56" t="str">
        <f t="shared" si="4"/>
        <v>Fuego S1-3</v>
      </c>
      <c r="N56">
        <v>53</v>
      </c>
    </row>
    <row r="57" spans="2:14" ht="18.75" x14ac:dyDescent="0.3">
      <c r="B57" s="47" t="s">
        <v>282</v>
      </c>
      <c r="C57" s="94" t="s">
        <v>146</v>
      </c>
      <c r="D57" s="37" t="s">
        <v>534</v>
      </c>
      <c r="E57" s="48">
        <v>0</v>
      </c>
      <c r="F57" s="95"/>
      <c r="G57" s="9">
        <f t="shared" si="2"/>
        <v>128.51999999999998</v>
      </c>
      <c r="H57" s="9">
        <v>108</v>
      </c>
      <c r="I57" s="9">
        <f>H57*(1+VOLUMES!$R$335/100)</f>
        <v>108</v>
      </c>
      <c r="J57" s="52">
        <v>1</v>
      </c>
      <c r="K57" s="9">
        <v>4.0999999999999996</v>
      </c>
      <c r="L57" t="str">
        <f t="shared" si="4"/>
        <v>Fuego S1-4</v>
      </c>
      <c r="N57">
        <v>54</v>
      </c>
    </row>
    <row r="58" spans="2:14" ht="18.75" x14ac:dyDescent="0.3">
      <c r="B58" s="47" t="s">
        <v>283</v>
      </c>
      <c r="C58" s="94" t="s">
        <v>146</v>
      </c>
      <c r="D58" s="37" t="s">
        <v>276</v>
      </c>
      <c r="E58" s="48">
        <v>0</v>
      </c>
      <c r="F58" s="95"/>
      <c r="G58" s="9">
        <f t="shared" si="2"/>
        <v>141.60999999999999</v>
      </c>
      <c r="H58" s="9">
        <v>119</v>
      </c>
      <c r="I58" s="9">
        <f>H58*(1+VOLUMES!$R$335/100)</f>
        <v>119</v>
      </c>
      <c r="J58" s="52">
        <v>1</v>
      </c>
      <c r="K58" s="9">
        <v>4.0999999999999996</v>
      </c>
      <c r="L58" t="str">
        <f t="shared" si="4"/>
        <v>Fuego S1-4</v>
      </c>
      <c r="N58">
        <v>55</v>
      </c>
    </row>
    <row r="59" spans="2:14" ht="18.75" x14ac:dyDescent="0.3">
      <c r="B59" s="47" t="s">
        <v>284</v>
      </c>
      <c r="C59" s="94" t="s">
        <v>147</v>
      </c>
      <c r="D59" s="37" t="s">
        <v>534</v>
      </c>
      <c r="E59" s="48">
        <v>0</v>
      </c>
      <c r="F59" s="95"/>
      <c r="G59" s="9">
        <f t="shared" si="2"/>
        <v>267.75</v>
      </c>
      <c r="H59" s="9">
        <v>225</v>
      </c>
      <c r="I59" s="9">
        <f>H59*(1+VOLUMES!$R$335/100)</f>
        <v>225</v>
      </c>
      <c r="J59" s="52"/>
      <c r="K59" s="9">
        <v>10.1</v>
      </c>
      <c r="L59" t="str">
        <f t="shared" si="4"/>
        <v>Fuego S1-5</v>
      </c>
      <c r="N59">
        <v>56</v>
      </c>
    </row>
    <row r="60" spans="2:14" ht="18.75" x14ac:dyDescent="0.3">
      <c r="B60" s="47" t="s">
        <v>285</v>
      </c>
      <c r="C60" s="94" t="s">
        <v>147</v>
      </c>
      <c r="D60" s="37" t="s">
        <v>276</v>
      </c>
      <c r="E60" s="48">
        <v>0</v>
      </c>
      <c r="F60" s="95"/>
      <c r="G60" s="9">
        <f t="shared" si="2"/>
        <v>296.31</v>
      </c>
      <c r="H60" s="9">
        <v>249</v>
      </c>
      <c r="I60" s="9">
        <f>H60*(1+VOLUMES!$R$335/100)</f>
        <v>249</v>
      </c>
      <c r="J60" s="52"/>
      <c r="K60" s="9">
        <v>10.1</v>
      </c>
      <c r="L60" t="str">
        <f t="shared" si="4"/>
        <v>Fuego S1-5</v>
      </c>
      <c r="N60">
        <v>57</v>
      </c>
    </row>
    <row r="61" spans="2:14" ht="18.75" x14ac:dyDescent="0.3">
      <c r="B61" s="47" t="s">
        <v>286</v>
      </c>
      <c r="C61" s="94" t="s">
        <v>148</v>
      </c>
      <c r="D61" s="37" t="s">
        <v>534</v>
      </c>
      <c r="E61" s="48">
        <v>0</v>
      </c>
      <c r="F61" s="95"/>
      <c r="G61" s="9">
        <f t="shared" si="2"/>
        <v>267.75</v>
      </c>
      <c r="H61" s="9">
        <v>225</v>
      </c>
      <c r="I61" s="9">
        <f>H61*(1+VOLUMES!$R$335/100)</f>
        <v>225</v>
      </c>
      <c r="J61" s="52"/>
      <c r="K61" s="9">
        <v>10.1</v>
      </c>
      <c r="L61" t="str">
        <f t="shared" si="4"/>
        <v>Fuego S1-6</v>
      </c>
      <c r="N61">
        <v>58</v>
      </c>
    </row>
    <row r="62" spans="2:14" ht="18.75" x14ac:dyDescent="0.3">
      <c r="B62" s="47" t="s">
        <v>287</v>
      </c>
      <c r="C62" s="94" t="s">
        <v>148</v>
      </c>
      <c r="D62" s="37" t="s">
        <v>276</v>
      </c>
      <c r="E62" s="48">
        <v>0</v>
      </c>
      <c r="F62" s="95"/>
      <c r="G62" s="9">
        <f t="shared" si="2"/>
        <v>296.31</v>
      </c>
      <c r="H62" s="9">
        <v>249</v>
      </c>
      <c r="I62" s="9">
        <f>H62*(1+VOLUMES!$R$335/100)</f>
        <v>249</v>
      </c>
      <c r="J62" s="52"/>
      <c r="K62" s="9">
        <v>10.1</v>
      </c>
      <c r="L62" t="str">
        <f t="shared" si="4"/>
        <v>Fuego S1-6</v>
      </c>
      <c r="N62">
        <v>59</v>
      </c>
    </row>
    <row r="63" spans="2:14" ht="18.75" x14ac:dyDescent="0.3">
      <c r="B63" s="47" t="s">
        <v>288</v>
      </c>
      <c r="C63" s="94" t="s">
        <v>149</v>
      </c>
      <c r="D63" s="94" t="s">
        <v>534</v>
      </c>
      <c r="E63" s="48">
        <v>0</v>
      </c>
      <c r="F63" s="95"/>
      <c r="G63" s="9">
        <f t="shared" si="2"/>
        <v>740.18</v>
      </c>
      <c r="H63" s="9">
        <v>622</v>
      </c>
      <c r="I63" s="9">
        <f>H63*(1+VOLUMES!$R$335/100)</f>
        <v>622</v>
      </c>
      <c r="J63" s="52"/>
      <c r="K63" s="9">
        <v>29</v>
      </c>
      <c r="L63" t="str">
        <f t="shared" ref="L63:L126" si="5">PROPER(C63)</f>
        <v>Fuego S1-7</v>
      </c>
      <c r="N63">
        <v>60</v>
      </c>
    </row>
    <row r="64" spans="2:14" ht="18.75" x14ac:dyDescent="0.3">
      <c r="B64" s="47" t="s">
        <v>289</v>
      </c>
      <c r="C64" s="94" t="s">
        <v>149</v>
      </c>
      <c r="D64" s="94" t="s">
        <v>276</v>
      </c>
      <c r="E64" s="48">
        <v>0</v>
      </c>
      <c r="F64" s="95"/>
      <c r="G64" s="9">
        <f t="shared" si="2"/>
        <v>799.68</v>
      </c>
      <c r="H64" s="9">
        <v>672</v>
      </c>
      <c r="I64" s="9">
        <f>H64*(1+VOLUMES!$R$335/100)</f>
        <v>672</v>
      </c>
      <c r="J64" s="52"/>
      <c r="K64" s="9">
        <v>29</v>
      </c>
      <c r="L64" t="str">
        <f t="shared" si="5"/>
        <v>Fuego S1-7</v>
      </c>
      <c r="N64">
        <v>61</v>
      </c>
    </row>
    <row r="65" spans="2:14" ht="18.75" x14ac:dyDescent="0.3">
      <c r="B65" s="47" t="s">
        <v>290</v>
      </c>
      <c r="C65" s="94" t="s">
        <v>150</v>
      </c>
      <c r="D65" s="94" t="s">
        <v>534</v>
      </c>
      <c r="E65" s="48">
        <v>0</v>
      </c>
      <c r="F65" s="95"/>
      <c r="G65" s="9">
        <f t="shared" si="2"/>
        <v>740.18</v>
      </c>
      <c r="H65" s="9">
        <v>622</v>
      </c>
      <c r="I65" s="9">
        <f>H65*(1+VOLUMES!$R$335/100)</f>
        <v>622</v>
      </c>
      <c r="J65" s="52"/>
      <c r="K65" s="9">
        <v>29</v>
      </c>
      <c r="L65" t="str">
        <f t="shared" si="5"/>
        <v>Fuego S1-8</v>
      </c>
      <c r="N65">
        <v>62</v>
      </c>
    </row>
    <row r="66" spans="2:14" ht="18.75" x14ac:dyDescent="0.3">
      <c r="B66" s="47" t="s">
        <v>291</v>
      </c>
      <c r="C66" s="94" t="s">
        <v>150</v>
      </c>
      <c r="D66" s="94" t="s">
        <v>276</v>
      </c>
      <c r="E66" s="48">
        <v>0</v>
      </c>
      <c r="F66" s="95"/>
      <c r="G66" s="9">
        <f t="shared" si="2"/>
        <v>799.68</v>
      </c>
      <c r="H66" s="9">
        <v>672</v>
      </c>
      <c r="I66" s="9">
        <f>H66*(1+VOLUMES!$R$335/100)</f>
        <v>672</v>
      </c>
      <c r="J66" s="52"/>
      <c r="K66" s="9">
        <v>29</v>
      </c>
      <c r="L66" t="str">
        <f t="shared" si="5"/>
        <v>Fuego S1-8</v>
      </c>
      <c r="N66">
        <v>63</v>
      </c>
    </row>
    <row r="67" spans="2:14" ht="18.75" x14ac:dyDescent="0.3">
      <c r="B67" s="47" t="s">
        <v>292</v>
      </c>
      <c r="C67" s="94" t="s">
        <v>151</v>
      </c>
      <c r="D67" s="94" t="s">
        <v>534</v>
      </c>
      <c r="E67" s="48">
        <v>0</v>
      </c>
      <c r="F67" s="95"/>
      <c r="G67" s="9">
        <f t="shared" si="2"/>
        <v>1210.23</v>
      </c>
      <c r="H67" s="9">
        <v>1017</v>
      </c>
      <c r="I67" s="9">
        <f>H67*(1+VOLUMES!$R$335/100)</f>
        <v>1017</v>
      </c>
      <c r="J67" s="52"/>
      <c r="K67" s="9">
        <v>41.800000000000004</v>
      </c>
      <c r="L67" t="str">
        <f t="shared" si="5"/>
        <v>Fuego S1-9</v>
      </c>
      <c r="N67">
        <v>64</v>
      </c>
    </row>
    <row r="68" spans="2:14" ht="18.75" x14ac:dyDescent="0.3">
      <c r="B68" s="47" t="s">
        <v>293</v>
      </c>
      <c r="C68" s="94" t="s">
        <v>151</v>
      </c>
      <c r="D68" s="94" t="s">
        <v>276</v>
      </c>
      <c r="E68" s="48">
        <v>0</v>
      </c>
      <c r="F68" s="95"/>
      <c r="G68" s="9">
        <f t="shared" si="2"/>
        <v>1286.3899999999999</v>
      </c>
      <c r="H68" s="9">
        <v>1081</v>
      </c>
      <c r="I68" s="9">
        <f>H68*(1+VOLUMES!$R$335/100)</f>
        <v>1081</v>
      </c>
      <c r="J68" s="52"/>
      <c r="K68" s="9">
        <v>41.800000000000004</v>
      </c>
      <c r="L68" t="str">
        <f t="shared" si="5"/>
        <v>Fuego S1-9</v>
      </c>
      <c r="N68">
        <v>65</v>
      </c>
    </row>
    <row r="69" spans="2:14" ht="18.75" x14ac:dyDescent="0.3">
      <c r="B69" s="47" t="s">
        <v>294</v>
      </c>
      <c r="C69" s="94" t="s">
        <v>152</v>
      </c>
      <c r="D69" s="94" t="s">
        <v>534</v>
      </c>
      <c r="E69" s="48">
        <v>0</v>
      </c>
      <c r="F69" s="95"/>
      <c r="G69" s="9">
        <f t="shared" si="2"/>
        <v>1210.23</v>
      </c>
      <c r="H69" s="9">
        <v>1017</v>
      </c>
      <c r="I69" s="9">
        <f>H69*(1+VOLUMES!$R$335/100)</f>
        <v>1017</v>
      </c>
      <c r="J69" s="52"/>
      <c r="K69" s="9">
        <v>41.800000000000004</v>
      </c>
      <c r="L69" t="str">
        <f t="shared" si="5"/>
        <v>Fuego S1-10</v>
      </c>
      <c r="N69">
        <v>66</v>
      </c>
    </row>
    <row r="70" spans="2:14" ht="18.75" x14ac:dyDescent="0.3">
      <c r="B70" s="47" t="s">
        <v>295</v>
      </c>
      <c r="C70" s="94" t="s">
        <v>152</v>
      </c>
      <c r="D70" s="94" t="s">
        <v>276</v>
      </c>
      <c r="E70" s="48">
        <v>0</v>
      </c>
      <c r="F70" s="95"/>
      <c r="G70" s="9">
        <f t="shared" si="2"/>
        <v>1286.3899999999999</v>
      </c>
      <c r="H70" s="9">
        <v>1081</v>
      </c>
      <c r="I70" s="9">
        <f>H70*(1+VOLUMES!$R$335/100)</f>
        <v>1081</v>
      </c>
      <c r="J70" s="52"/>
      <c r="K70" s="9">
        <v>41.800000000000004</v>
      </c>
      <c r="L70" t="str">
        <f t="shared" si="5"/>
        <v>Fuego S1-10</v>
      </c>
      <c r="N70">
        <v>67</v>
      </c>
    </row>
    <row r="71" spans="2:14" ht="18.75" x14ac:dyDescent="0.3">
      <c r="B71" s="47" t="s">
        <v>296</v>
      </c>
      <c r="C71" s="94" t="s">
        <v>153</v>
      </c>
      <c r="D71" s="94" t="s">
        <v>534</v>
      </c>
      <c r="E71" s="48">
        <v>0</v>
      </c>
      <c r="F71" s="95"/>
      <c r="G71" s="9">
        <f t="shared" si="2"/>
        <v>90.44</v>
      </c>
      <c r="H71" s="9">
        <v>76</v>
      </c>
      <c r="I71" s="9">
        <f>H71*(1+VOLUMES!$R$335/100)</f>
        <v>76</v>
      </c>
      <c r="J71" s="52">
        <v>1</v>
      </c>
      <c r="K71" s="9">
        <v>2.7</v>
      </c>
      <c r="L71" t="str">
        <f t="shared" si="5"/>
        <v>Chimpilu S2-1</v>
      </c>
      <c r="N71">
        <v>68</v>
      </c>
    </row>
    <row r="72" spans="2:14" ht="18.75" x14ac:dyDescent="0.3">
      <c r="B72" s="47" t="s">
        <v>297</v>
      </c>
      <c r="C72" s="94" t="s">
        <v>154</v>
      </c>
      <c r="D72" s="94" t="s">
        <v>534</v>
      </c>
      <c r="E72" s="48">
        <v>0</v>
      </c>
      <c r="F72" s="95"/>
      <c r="G72" s="9">
        <f t="shared" si="2"/>
        <v>90.44</v>
      </c>
      <c r="H72" s="9">
        <v>76</v>
      </c>
      <c r="I72" s="9">
        <f>H72*(1+VOLUMES!$R$335/100)</f>
        <v>76</v>
      </c>
      <c r="J72" s="52">
        <v>1</v>
      </c>
      <c r="K72" s="9">
        <v>2.7</v>
      </c>
      <c r="L72" t="str">
        <f t="shared" si="5"/>
        <v>Chimpilu S2-2</v>
      </c>
      <c r="N72">
        <v>69</v>
      </c>
    </row>
    <row r="73" spans="2:14" ht="18.75" x14ac:dyDescent="0.3">
      <c r="B73" s="47" t="s">
        <v>298</v>
      </c>
      <c r="C73" s="94" t="s">
        <v>155</v>
      </c>
      <c r="D73" s="94" t="s">
        <v>534</v>
      </c>
      <c r="E73" s="48">
        <v>0</v>
      </c>
      <c r="F73" s="95"/>
      <c r="G73" s="9">
        <f t="shared" si="2"/>
        <v>165.41</v>
      </c>
      <c r="H73" s="9">
        <v>139</v>
      </c>
      <c r="I73" s="9">
        <f>H73*(1+VOLUMES!$R$335/100)</f>
        <v>139</v>
      </c>
      <c r="J73" s="52">
        <v>1</v>
      </c>
      <c r="K73" s="9">
        <v>6.6</v>
      </c>
      <c r="L73" t="str">
        <f t="shared" si="5"/>
        <v>Chimpilu S2-3</v>
      </c>
      <c r="N73">
        <v>70</v>
      </c>
    </row>
    <row r="74" spans="2:14" ht="18.75" x14ac:dyDescent="0.3">
      <c r="B74" s="47" t="s">
        <v>299</v>
      </c>
      <c r="C74" s="94" t="s">
        <v>155</v>
      </c>
      <c r="D74" s="94" t="s">
        <v>276</v>
      </c>
      <c r="E74" s="48">
        <v>0</v>
      </c>
      <c r="F74" s="95"/>
      <c r="G74" s="9">
        <f t="shared" si="2"/>
        <v>182.07</v>
      </c>
      <c r="H74" s="9">
        <v>153</v>
      </c>
      <c r="I74" s="9">
        <f>H74*(1+VOLUMES!$R$335/100)</f>
        <v>153</v>
      </c>
      <c r="J74" s="52">
        <v>1</v>
      </c>
      <c r="K74" s="9">
        <v>6.6</v>
      </c>
      <c r="L74" t="str">
        <f t="shared" si="5"/>
        <v>Chimpilu S2-3</v>
      </c>
      <c r="N74">
        <v>71</v>
      </c>
    </row>
    <row r="75" spans="2:14" ht="18.75" x14ac:dyDescent="0.3">
      <c r="B75" s="47" t="s">
        <v>300</v>
      </c>
      <c r="C75" s="94" t="s">
        <v>156</v>
      </c>
      <c r="D75" s="94" t="s">
        <v>534</v>
      </c>
      <c r="E75" s="48">
        <v>0</v>
      </c>
      <c r="F75" s="95"/>
      <c r="G75" s="9">
        <f t="shared" si="2"/>
        <v>165.41</v>
      </c>
      <c r="H75" s="9">
        <v>139</v>
      </c>
      <c r="I75" s="9">
        <f>H75*(1+VOLUMES!$R$335/100)</f>
        <v>139</v>
      </c>
      <c r="J75" s="52">
        <v>1</v>
      </c>
      <c r="K75" s="9">
        <v>6.6</v>
      </c>
      <c r="L75" t="str">
        <f t="shared" si="5"/>
        <v>Chimpilu S2-4</v>
      </c>
      <c r="N75">
        <v>72</v>
      </c>
    </row>
    <row r="76" spans="2:14" ht="18.75" x14ac:dyDescent="0.3">
      <c r="B76" s="47" t="s">
        <v>301</v>
      </c>
      <c r="C76" s="94" t="s">
        <v>156</v>
      </c>
      <c r="D76" s="94" t="s">
        <v>276</v>
      </c>
      <c r="E76" s="48">
        <v>0</v>
      </c>
      <c r="F76" s="95"/>
      <c r="G76" s="9">
        <f t="shared" si="2"/>
        <v>182.07</v>
      </c>
      <c r="H76" s="9">
        <v>153</v>
      </c>
      <c r="I76" s="9">
        <f>H76*(1+VOLUMES!$R$335/100)</f>
        <v>153</v>
      </c>
      <c r="J76" s="52">
        <v>1</v>
      </c>
      <c r="K76" s="9">
        <v>6.6</v>
      </c>
      <c r="L76" t="str">
        <f t="shared" si="5"/>
        <v>Chimpilu S2-4</v>
      </c>
      <c r="N76">
        <v>73</v>
      </c>
    </row>
    <row r="77" spans="2:14" ht="18.75" x14ac:dyDescent="0.3">
      <c r="B77" s="47" t="s">
        <v>302</v>
      </c>
      <c r="C77" s="94" t="s">
        <v>157</v>
      </c>
      <c r="D77" s="94" t="s">
        <v>534</v>
      </c>
      <c r="E77" s="48">
        <v>0</v>
      </c>
      <c r="F77" s="95"/>
      <c r="G77" s="9">
        <f t="shared" si="2"/>
        <v>396.27</v>
      </c>
      <c r="H77" s="9">
        <v>333</v>
      </c>
      <c r="I77" s="9">
        <f>H77*(1+VOLUMES!$R$335/100)</f>
        <v>333</v>
      </c>
      <c r="J77" s="52"/>
      <c r="K77" s="9">
        <v>15.7</v>
      </c>
      <c r="L77" t="str">
        <f t="shared" si="5"/>
        <v>Chimpilu S2-5</v>
      </c>
      <c r="N77">
        <v>74</v>
      </c>
    </row>
    <row r="78" spans="2:14" ht="18.75" x14ac:dyDescent="0.3">
      <c r="B78" s="47" t="s">
        <v>303</v>
      </c>
      <c r="C78" s="94" t="s">
        <v>157</v>
      </c>
      <c r="D78" s="94" t="s">
        <v>276</v>
      </c>
      <c r="E78" s="48">
        <v>0</v>
      </c>
      <c r="F78" s="95"/>
      <c r="G78" s="9">
        <f t="shared" si="2"/>
        <v>426.02</v>
      </c>
      <c r="H78" s="9">
        <v>358</v>
      </c>
      <c r="I78" s="9">
        <f>H78*(1+VOLUMES!$R$335/100)</f>
        <v>358</v>
      </c>
      <c r="J78" s="52"/>
      <c r="K78" s="9">
        <v>15.7</v>
      </c>
      <c r="L78" t="str">
        <f t="shared" si="5"/>
        <v>Chimpilu S2-5</v>
      </c>
      <c r="N78">
        <v>75</v>
      </c>
    </row>
    <row r="79" spans="2:14" ht="18.75" x14ac:dyDescent="0.3">
      <c r="B79" s="47" t="s">
        <v>304</v>
      </c>
      <c r="C79" s="94" t="s">
        <v>158</v>
      </c>
      <c r="D79" s="94" t="s">
        <v>534</v>
      </c>
      <c r="E79" s="48">
        <v>0</v>
      </c>
      <c r="F79" s="95"/>
      <c r="G79" s="9">
        <f t="shared" si="2"/>
        <v>396.27</v>
      </c>
      <c r="H79" s="9">
        <v>333</v>
      </c>
      <c r="I79" s="9">
        <f>H79*(1+VOLUMES!$R$335/100)</f>
        <v>333</v>
      </c>
      <c r="J79" s="52"/>
      <c r="K79" s="9">
        <v>15.7</v>
      </c>
      <c r="L79" t="str">
        <f t="shared" si="5"/>
        <v>Chimpilu S2-6</v>
      </c>
      <c r="N79">
        <v>76</v>
      </c>
    </row>
    <row r="80" spans="2:14" ht="18.75" x14ac:dyDescent="0.3">
      <c r="B80" s="47" t="s">
        <v>305</v>
      </c>
      <c r="C80" s="94" t="s">
        <v>158</v>
      </c>
      <c r="D80" s="94" t="s">
        <v>276</v>
      </c>
      <c r="E80" s="48">
        <v>0</v>
      </c>
      <c r="F80" s="95"/>
      <c r="G80" s="9">
        <f t="shared" si="2"/>
        <v>426.02</v>
      </c>
      <c r="H80" s="9">
        <v>358</v>
      </c>
      <c r="I80" s="9">
        <f>H80*(1+VOLUMES!$R$335/100)</f>
        <v>358</v>
      </c>
      <c r="J80" s="52"/>
      <c r="K80" s="9">
        <v>15.7</v>
      </c>
      <c r="L80" t="str">
        <f t="shared" si="5"/>
        <v>Chimpilu S2-6</v>
      </c>
      <c r="N80">
        <v>77</v>
      </c>
    </row>
    <row r="81" spans="2:14" ht="18.75" x14ac:dyDescent="0.3">
      <c r="B81" s="47" t="s">
        <v>306</v>
      </c>
      <c r="C81" s="94" t="s">
        <v>159</v>
      </c>
      <c r="D81" s="94" t="s">
        <v>534</v>
      </c>
      <c r="E81" s="48">
        <v>0</v>
      </c>
      <c r="F81" s="95"/>
      <c r="G81" s="9">
        <f t="shared" si="2"/>
        <v>937.71999999999991</v>
      </c>
      <c r="H81" s="9">
        <v>788</v>
      </c>
      <c r="I81" s="9">
        <f>H81*(1+VOLUMES!$R$335/100)</f>
        <v>788</v>
      </c>
      <c r="J81" s="52"/>
      <c r="K81" s="9">
        <v>34.6</v>
      </c>
      <c r="L81" t="str">
        <f t="shared" si="5"/>
        <v>Chimpilu S2-7</v>
      </c>
      <c r="N81">
        <v>78</v>
      </c>
    </row>
    <row r="82" spans="2:14" ht="18.75" x14ac:dyDescent="0.3">
      <c r="B82" s="47" t="s">
        <v>307</v>
      </c>
      <c r="C82" s="94" t="s">
        <v>159</v>
      </c>
      <c r="D82" s="94" t="s">
        <v>276</v>
      </c>
      <c r="E82" s="48">
        <v>0</v>
      </c>
      <c r="F82" s="95"/>
      <c r="G82" s="9">
        <f t="shared" si="2"/>
        <v>1005.55</v>
      </c>
      <c r="H82" s="9">
        <v>845</v>
      </c>
      <c r="I82" s="9">
        <f>H82*(1+VOLUMES!$R$335/100)</f>
        <v>845</v>
      </c>
      <c r="J82" s="52"/>
      <c r="K82" s="9">
        <v>34.6</v>
      </c>
      <c r="L82" t="str">
        <f t="shared" si="5"/>
        <v>Chimpilu S2-7</v>
      </c>
      <c r="N82">
        <v>79</v>
      </c>
    </row>
    <row r="83" spans="2:14" ht="18.75" x14ac:dyDescent="0.3">
      <c r="B83" s="47" t="s">
        <v>308</v>
      </c>
      <c r="C83" s="94" t="s">
        <v>160</v>
      </c>
      <c r="D83" s="94" t="s">
        <v>534</v>
      </c>
      <c r="E83" s="48">
        <v>0</v>
      </c>
      <c r="F83" s="95"/>
      <c r="G83" s="9">
        <f t="shared" si="2"/>
        <v>937.71999999999991</v>
      </c>
      <c r="H83" s="9">
        <v>788</v>
      </c>
      <c r="I83" s="9">
        <f>H83*(1+VOLUMES!$R$335/100)</f>
        <v>788</v>
      </c>
      <c r="J83" s="52"/>
      <c r="K83" s="9">
        <v>34.6</v>
      </c>
      <c r="L83" t="str">
        <f t="shared" si="5"/>
        <v>Chimpilu S2-8</v>
      </c>
      <c r="N83">
        <v>80</v>
      </c>
    </row>
    <row r="84" spans="2:14" ht="18.75" x14ac:dyDescent="0.3">
      <c r="B84" s="47" t="s">
        <v>309</v>
      </c>
      <c r="C84" s="94" t="s">
        <v>160</v>
      </c>
      <c r="D84" s="94" t="s">
        <v>276</v>
      </c>
      <c r="E84" s="48">
        <v>0</v>
      </c>
      <c r="F84" s="95"/>
      <c r="G84" s="9">
        <f t="shared" si="2"/>
        <v>1005.55</v>
      </c>
      <c r="H84" s="9">
        <v>845</v>
      </c>
      <c r="I84" s="9">
        <f>H84*(1+VOLUMES!$R$335/100)</f>
        <v>845</v>
      </c>
      <c r="J84" s="52"/>
      <c r="K84" s="9">
        <v>34.6</v>
      </c>
      <c r="L84" t="str">
        <f t="shared" si="5"/>
        <v>Chimpilu S2-8</v>
      </c>
      <c r="N84">
        <v>81</v>
      </c>
    </row>
    <row r="85" spans="2:14" ht="18.75" x14ac:dyDescent="0.3">
      <c r="B85" s="47" t="s">
        <v>310</v>
      </c>
      <c r="C85" s="94" t="s">
        <v>161</v>
      </c>
      <c r="D85" s="94" t="s">
        <v>534</v>
      </c>
      <c r="E85" s="48">
        <v>0</v>
      </c>
      <c r="F85" s="95"/>
      <c r="G85" s="9">
        <f t="shared" si="2"/>
        <v>64.259999999999991</v>
      </c>
      <c r="H85" s="9">
        <v>54</v>
      </c>
      <c r="I85" s="9">
        <f>H85*(1+VOLUMES!$R$335/100)</f>
        <v>54</v>
      </c>
      <c r="J85" s="52">
        <v>1</v>
      </c>
      <c r="K85" s="9">
        <v>1.4</v>
      </c>
      <c r="L85" t="str">
        <f t="shared" si="5"/>
        <v>Dunas S3-1</v>
      </c>
      <c r="N85">
        <v>82</v>
      </c>
    </row>
    <row r="86" spans="2:14" ht="18.75" x14ac:dyDescent="0.3">
      <c r="B86" s="47" t="s">
        <v>311</v>
      </c>
      <c r="C86" s="94" t="s">
        <v>162</v>
      </c>
      <c r="D86" s="94" t="s">
        <v>534</v>
      </c>
      <c r="E86" s="48">
        <v>0</v>
      </c>
      <c r="F86" s="95"/>
      <c r="G86" s="9">
        <f t="shared" si="2"/>
        <v>64.259999999999991</v>
      </c>
      <c r="H86" s="9">
        <v>54</v>
      </c>
      <c r="I86" s="9">
        <f>H86*(1+VOLUMES!$R$335/100)</f>
        <v>54</v>
      </c>
      <c r="J86" s="52">
        <v>1</v>
      </c>
      <c r="K86" s="9">
        <v>1.4</v>
      </c>
      <c r="L86" t="str">
        <f t="shared" si="5"/>
        <v>Dunas S3-2</v>
      </c>
      <c r="N86">
        <v>83</v>
      </c>
    </row>
    <row r="87" spans="2:14" ht="18.75" x14ac:dyDescent="0.3">
      <c r="B87" s="47" t="s">
        <v>312</v>
      </c>
      <c r="C87" s="94" t="s">
        <v>163</v>
      </c>
      <c r="D87" s="94" t="s">
        <v>534</v>
      </c>
      <c r="E87" s="48">
        <v>0</v>
      </c>
      <c r="F87" s="95"/>
      <c r="G87" s="9">
        <f t="shared" si="2"/>
        <v>109.47999999999999</v>
      </c>
      <c r="H87" s="9">
        <v>92</v>
      </c>
      <c r="I87" s="9">
        <f>H87*(1+VOLUMES!$R$335/100)</f>
        <v>92</v>
      </c>
      <c r="J87" s="52">
        <v>1</v>
      </c>
      <c r="K87" s="9">
        <v>3.3000000000000003</v>
      </c>
      <c r="L87" t="str">
        <f t="shared" si="5"/>
        <v>Dunas S3-3</v>
      </c>
      <c r="N87">
        <v>84</v>
      </c>
    </row>
    <row r="88" spans="2:14" ht="18.75" x14ac:dyDescent="0.3">
      <c r="B88" s="47" t="s">
        <v>313</v>
      </c>
      <c r="C88" s="94" t="s">
        <v>163</v>
      </c>
      <c r="D88" s="94" t="s">
        <v>276</v>
      </c>
      <c r="E88" s="48">
        <v>0</v>
      </c>
      <c r="F88" s="95"/>
      <c r="G88" s="9">
        <f t="shared" si="2"/>
        <v>115.42999999999999</v>
      </c>
      <c r="H88" s="9">
        <v>97</v>
      </c>
      <c r="I88" s="9">
        <f>H88*(1+VOLUMES!$R$335/100)</f>
        <v>97</v>
      </c>
      <c r="J88" s="52">
        <v>1</v>
      </c>
      <c r="K88" s="9">
        <v>3.3000000000000003</v>
      </c>
      <c r="L88" t="str">
        <f t="shared" si="5"/>
        <v>Dunas S3-3</v>
      </c>
      <c r="N88">
        <v>85</v>
      </c>
    </row>
    <row r="89" spans="2:14" ht="18.75" x14ac:dyDescent="0.3">
      <c r="B89" s="47" t="s">
        <v>314</v>
      </c>
      <c r="C89" s="94" t="s">
        <v>164</v>
      </c>
      <c r="D89" s="94" t="s">
        <v>534</v>
      </c>
      <c r="E89" s="48">
        <v>0</v>
      </c>
      <c r="F89" s="95"/>
      <c r="G89" s="9">
        <f t="shared" si="2"/>
        <v>109.47999999999999</v>
      </c>
      <c r="H89" s="9">
        <v>92</v>
      </c>
      <c r="I89" s="9">
        <f>H89*(1+VOLUMES!$R$335/100)</f>
        <v>92</v>
      </c>
      <c r="J89" s="52">
        <v>1</v>
      </c>
      <c r="K89" s="9">
        <v>3.3000000000000003</v>
      </c>
      <c r="L89" t="str">
        <f t="shared" si="5"/>
        <v>Dunas S3-4</v>
      </c>
      <c r="N89">
        <v>86</v>
      </c>
    </row>
    <row r="90" spans="2:14" ht="18.75" x14ac:dyDescent="0.3">
      <c r="B90" s="47" t="s">
        <v>315</v>
      </c>
      <c r="C90" s="94" t="s">
        <v>164</v>
      </c>
      <c r="D90" s="94" t="s">
        <v>276</v>
      </c>
      <c r="E90" s="48">
        <v>0</v>
      </c>
      <c r="F90" s="95"/>
      <c r="G90" s="9">
        <f t="shared" si="2"/>
        <v>115.42999999999999</v>
      </c>
      <c r="H90" s="9">
        <v>97</v>
      </c>
      <c r="I90" s="9">
        <f>H90*(1+VOLUMES!$R$335/100)</f>
        <v>97</v>
      </c>
      <c r="J90" s="52">
        <v>1</v>
      </c>
      <c r="K90" s="9">
        <v>3.3000000000000003</v>
      </c>
      <c r="L90" t="str">
        <f t="shared" si="5"/>
        <v>Dunas S3-4</v>
      </c>
      <c r="N90">
        <v>87</v>
      </c>
    </row>
    <row r="91" spans="2:14" ht="18.75" x14ac:dyDescent="0.3">
      <c r="B91" s="47" t="s">
        <v>316</v>
      </c>
      <c r="C91" s="94" t="s">
        <v>165</v>
      </c>
      <c r="D91" s="94" t="s">
        <v>534</v>
      </c>
      <c r="E91" s="48">
        <v>0</v>
      </c>
      <c r="F91" s="95"/>
      <c r="G91" s="9">
        <f t="shared" si="2"/>
        <v>232.04999999999998</v>
      </c>
      <c r="H91" s="9">
        <v>195</v>
      </c>
      <c r="I91" s="9">
        <f>H91*(1+VOLUMES!$R$335/100)</f>
        <v>195</v>
      </c>
      <c r="J91" s="52">
        <v>1</v>
      </c>
      <c r="K91" s="9">
        <v>8</v>
      </c>
      <c r="L91" t="str">
        <f t="shared" si="5"/>
        <v>Dunas S3-5</v>
      </c>
      <c r="N91">
        <v>88</v>
      </c>
    </row>
    <row r="92" spans="2:14" ht="18.75" x14ac:dyDescent="0.3">
      <c r="B92" s="47" t="s">
        <v>317</v>
      </c>
      <c r="C92" s="94" t="s">
        <v>165</v>
      </c>
      <c r="D92" s="94" t="s">
        <v>276</v>
      </c>
      <c r="E92" s="48">
        <v>0</v>
      </c>
      <c r="F92" s="95"/>
      <c r="G92" s="9">
        <f t="shared" si="2"/>
        <v>243.95</v>
      </c>
      <c r="H92" s="9">
        <v>205</v>
      </c>
      <c r="I92" s="9">
        <f>H92*(1+VOLUMES!$R$335/100)</f>
        <v>205</v>
      </c>
      <c r="J92" s="52">
        <v>1</v>
      </c>
      <c r="K92" s="9">
        <v>8</v>
      </c>
      <c r="L92" t="str">
        <f t="shared" si="5"/>
        <v>Dunas S3-5</v>
      </c>
      <c r="N92">
        <v>89</v>
      </c>
    </row>
    <row r="93" spans="2:14" ht="18.75" x14ac:dyDescent="0.3">
      <c r="B93" s="47" t="s">
        <v>318</v>
      </c>
      <c r="C93" s="94" t="s">
        <v>166</v>
      </c>
      <c r="D93" s="94" t="s">
        <v>534</v>
      </c>
      <c r="E93" s="48">
        <v>0</v>
      </c>
      <c r="F93" s="95"/>
      <c r="G93" s="9">
        <f t="shared" si="2"/>
        <v>232.04999999999998</v>
      </c>
      <c r="H93" s="9">
        <v>195</v>
      </c>
      <c r="I93" s="9">
        <f>H93*(1+VOLUMES!$R$335/100)</f>
        <v>195</v>
      </c>
      <c r="J93" s="52">
        <v>1</v>
      </c>
      <c r="K93" s="9">
        <v>8</v>
      </c>
      <c r="L93" t="str">
        <f t="shared" si="5"/>
        <v>Dunas S3-6</v>
      </c>
      <c r="N93">
        <v>90</v>
      </c>
    </row>
    <row r="94" spans="2:14" ht="18.75" x14ac:dyDescent="0.3">
      <c r="B94" s="47" t="s">
        <v>319</v>
      </c>
      <c r="C94" s="94" t="s">
        <v>166</v>
      </c>
      <c r="D94" s="94" t="s">
        <v>276</v>
      </c>
      <c r="E94" s="48">
        <v>0</v>
      </c>
      <c r="F94" s="95"/>
      <c r="G94" s="9">
        <f t="shared" si="2"/>
        <v>243.95</v>
      </c>
      <c r="H94" s="9">
        <v>205</v>
      </c>
      <c r="I94" s="9">
        <f>H94*(1+VOLUMES!$R$335/100)</f>
        <v>205</v>
      </c>
      <c r="J94" s="52">
        <v>1</v>
      </c>
      <c r="K94" s="9">
        <v>8</v>
      </c>
      <c r="L94" t="str">
        <f t="shared" si="5"/>
        <v>Dunas S3-6</v>
      </c>
      <c r="N94">
        <v>91</v>
      </c>
    </row>
    <row r="95" spans="2:14" ht="18.75" x14ac:dyDescent="0.3">
      <c r="B95" s="47" t="s">
        <v>320</v>
      </c>
      <c r="C95" s="94" t="s">
        <v>167</v>
      </c>
      <c r="D95" s="94" t="s">
        <v>534</v>
      </c>
      <c r="E95" s="48">
        <v>0</v>
      </c>
      <c r="F95" s="95"/>
      <c r="G95" s="9">
        <f t="shared" si="2"/>
        <v>560.49</v>
      </c>
      <c r="H95" s="9">
        <v>471</v>
      </c>
      <c r="I95" s="9">
        <f>H95*(1+VOLUMES!$R$335/100)</f>
        <v>471</v>
      </c>
      <c r="J95" s="52"/>
      <c r="K95" s="9">
        <v>20.900000000000002</v>
      </c>
      <c r="L95" t="str">
        <f t="shared" si="5"/>
        <v>Dunas S3-7</v>
      </c>
      <c r="N95">
        <v>92</v>
      </c>
    </row>
    <row r="96" spans="2:14" ht="18.75" x14ac:dyDescent="0.3">
      <c r="B96" s="47" t="s">
        <v>321</v>
      </c>
      <c r="C96" s="94" t="s">
        <v>167</v>
      </c>
      <c r="D96" s="94" t="s">
        <v>276</v>
      </c>
      <c r="E96" s="48">
        <v>0</v>
      </c>
      <c r="F96" s="95"/>
      <c r="G96" s="9">
        <f t="shared" si="2"/>
        <v>599.76</v>
      </c>
      <c r="H96" s="9">
        <v>504</v>
      </c>
      <c r="I96" s="9">
        <f>H96*(1+VOLUMES!$R$335/100)</f>
        <v>504</v>
      </c>
      <c r="J96" s="52"/>
      <c r="K96" s="9">
        <v>20.900000000000002</v>
      </c>
      <c r="L96" t="str">
        <f t="shared" si="5"/>
        <v>Dunas S3-7</v>
      </c>
      <c r="N96">
        <v>93</v>
      </c>
    </row>
    <row r="97" spans="2:14" ht="18.75" x14ac:dyDescent="0.3">
      <c r="B97" s="47" t="s">
        <v>322</v>
      </c>
      <c r="C97" s="94" t="s">
        <v>168</v>
      </c>
      <c r="D97" s="94" t="s">
        <v>534</v>
      </c>
      <c r="E97" s="48">
        <v>0</v>
      </c>
      <c r="F97" s="95"/>
      <c r="G97" s="9">
        <f t="shared" si="2"/>
        <v>560.49</v>
      </c>
      <c r="H97" s="9">
        <v>471</v>
      </c>
      <c r="I97" s="9">
        <f>H97*(1+VOLUMES!$R$335/100)</f>
        <v>471</v>
      </c>
      <c r="J97" s="52"/>
      <c r="K97" s="9">
        <v>20.900000000000002</v>
      </c>
      <c r="L97" t="str">
        <f t="shared" si="5"/>
        <v>Dunas S3-8</v>
      </c>
      <c r="N97">
        <v>94</v>
      </c>
    </row>
    <row r="98" spans="2:14" ht="18.75" x14ac:dyDescent="0.3">
      <c r="B98" s="47" t="s">
        <v>323</v>
      </c>
      <c r="C98" s="94" t="s">
        <v>168</v>
      </c>
      <c r="D98" s="94" t="s">
        <v>276</v>
      </c>
      <c r="E98" s="48">
        <v>0</v>
      </c>
      <c r="F98" s="95"/>
      <c r="G98" s="9">
        <f t="shared" si="2"/>
        <v>599.76</v>
      </c>
      <c r="H98" s="9">
        <v>504</v>
      </c>
      <c r="I98" s="9">
        <f>H98*(1+VOLUMES!$R$335/100)</f>
        <v>504</v>
      </c>
      <c r="J98" s="52"/>
      <c r="K98" s="9">
        <v>20.900000000000002</v>
      </c>
      <c r="L98" t="str">
        <f t="shared" si="5"/>
        <v>Dunas S3-8</v>
      </c>
      <c r="N98">
        <v>95</v>
      </c>
    </row>
    <row r="99" spans="2:14" ht="18.75" x14ac:dyDescent="0.3">
      <c r="B99" s="47" t="s">
        <v>324</v>
      </c>
      <c r="C99" s="94" t="s">
        <v>169</v>
      </c>
      <c r="D99" s="94" t="s">
        <v>534</v>
      </c>
      <c r="E99" s="48">
        <v>0</v>
      </c>
      <c r="F99" s="95"/>
      <c r="G99" s="9">
        <f t="shared" si="2"/>
        <v>63.07</v>
      </c>
      <c r="H99" s="9">
        <v>53</v>
      </c>
      <c r="I99" s="9">
        <f>H99*(1+VOLUMES!$R$335/100)</f>
        <v>53</v>
      </c>
      <c r="J99" s="52">
        <v>1</v>
      </c>
      <c r="K99" s="9">
        <v>1.3</v>
      </c>
      <c r="L99" t="str">
        <f t="shared" si="5"/>
        <v>Llano S4-1</v>
      </c>
      <c r="N99">
        <v>96</v>
      </c>
    </row>
    <row r="100" spans="2:14" ht="18.75" x14ac:dyDescent="0.3">
      <c r="B100" s="47" t="s">
        <v>325</v>
      </c>
      <c r="C100" s="94" t="s">
        <v>170</v>
      </c>
      <c r="D100" s="94" t="s">
        <v>534</v>
      </c>
      <c r="E100" s="48">
        <v>0</v>
      </c>
      <c r="F100" s="95"/>
      <c r="G100" s="9">
        <f t="shared" si="2"/>
        <v>63.07</v>
      </c>
      <c r="H100" s="9">
        <v>53</v>
      </c>
      <c r="I100" s="9">
        <f>H100*(1+VOLUMES!$R$335/100)</f>
        <v>53</v>
      </c>
      <c r="J100" s="52">
        <v>1</v>
      </c>
      <c r="K100" s="9">
        <v>1.3</v>
      </c>
      <c r="L100" t="str">
        <f t="shared" si="5"/>
        <v>Llano S4-2</v>
      </c>
      <c r="N100">
        <v>97</v>
      </c>
    </row>
    <row r="101" spans="2:14" ht="18.75" x14ac:dyDescent="0.3">
      <c r="B101" s="47" t="s">
        <v>326</v>
      </c>
      <c r="C101" s="94" t="s">
        <v>171</v>
      </c>
      <c r="D101" s="94" t="s">
        <v>534</v>
      </c>
      <c r="E101" s="48">
        <v>0</v>
      </c>
      <c r="F101" s="95"/>
      <c r="G101" s="9">
        <f t="shared" si="2"/>
        <v>103.53</v>
      </c>
      <c r="H101" s="9">
        <v>87</v>
      </c>
      <c r="I101" s="9">
        <f>H101*(1+VOLUMES!$R$335/100)</f>
        <v>87</v>
      </c>
      <c r="J101" s="52">
        <v>1</v>
      </c>
      <c r="K101" s="9">
        <v>3.1</v>
      </c>
      <c r="L101" t="str">
        <f t="shared" si="5"/>
        <v>Llano S4-3</v>
      </c>
      <c r="N101">
        <v>98</v>
      </c>
    </row>
    <row r="102" spans="2:14" ht="18.75" x14ac:dyDescent="0.3">
      <c r="B102" s="47" t="s">
        <v>327</v>
      </c>
      <c r="C102" s="94" t="s">
        <v>171</v>
      </c>
      <c r="D102" s="94" t="s">
        <v>276</v>
      </c>
      <c r="E102" s="48">
        <v>0</v>
      </c>
      <c r="F102" s="95"/>
      <c r="G102" s="9">
        <f t="shared" si="2"/>
        <v>109.47999999999999</v>
      </c>
      <c r="H102" s="9">
        <v>92</v>
      </c>
      <c r="I102" s="9">
        <f>H102*(1+VOLUMES!$R$335/100)</f>
        <v>92</v>
      </c>
      <c r="J102" s="52">
        <v>1</v>
      </c>
      <c r="K102" s="9">
        <v>3.1</v>
      </c>
      <c r="L102" t="str">
        <f t="shared" si="5"/>
        <v>Llano S4-3</v>
      </c>
      <c r="N102">
        <v>99</v>
      </c>
    </row>
    <row r="103" spans="2:14" ht="18.75" x14ac:dyDescent="0.3">
      <c r="B103" s="47" t="s">
        <v>328</v>
      </c>
      <c r="C103" s="94" t="s">
        <v>172</v>
      </c>
      <c r="D103" s="94" t="s">
        <v>534</v>
      </c>
      <c r="E103" s="48">
        <v>0</v>
      </c>
      <c r="F103" s="95"/>
      <c r="G103" s="9">
        <f t="shared" si="2"/>
        <v>103.53</v>
      </c>
      <c r="H103" s="9">
        <v>87</v>
      </c>
      <c r="I103" s="9">
        <f>H103*(1+VOLUMES!$R$335/100)</f>
        <v>87</v>
      </c>
      <c r="J103" s="52">
        <v>1</v>
      </c>
      <c r="K103" s="9">
        <v>3.1</v>
      </c>
      <c r="L103" t="str">
        <f t="shared" si="5"/>
        <v>Llano S4-4</v>
      </c>
      <c r="N103">
        <v>100</v>
      </c>
    </row>
    <row r="104" spans="2:14" ht="18.75" x14ac:dyDescent="0.3">
      <c r="B104" s="47" t="s">
        <v>329</v>
      </c>
      <c r="C104" s="94" t="s">
        <v>172</v>
      </c>
      <c r="D104" s="94" t="s">
        <v>276</v>
      </c>
      <c r="E104" s="48">
        <v>0</v>
      </c>
      <c r="F104" s="95"/>
      <c r="G104" s="9">
        <f t="shared" si="2"/>
        <v>109.47999999999999</v>
      </c>
      <c r="H104" s="9">
        <v>92</v>
      </c>
      <c r="I104" s="9">
        <f>H104*(1+VOLUMES!$R$335/100)</f>
        <v>92</v>
      </c>
      <c r="J104" s="52">
        <v>1</v>
      </c>
      <c r="K104" s="9">
        <v>3.1</v>
      </c>
      <c r="L104" t="str">
        <f t="shared" si="5"/>
        <v>Llano S4-4</v>
      </c>
      <c r="N104">
        <v>101</v>
      </c>
    </row>
    <row r="105" spans="2:14" ht="18.75" x14ac:dyDescent="0.3">
      <c r="B105" s="47" t="s">
        <v>330</v>
      </c>
      <c r="C105" s="94" t="s">
        <v>173</v>
      </c>
      <c r="D105" s="94" t="s">
        <v>534</v>
      </c>
      <c r="E105" s="48">
        <v>0</v>
      </c>
      <c r="F105" s="95"/>
      <c r="G105" s="9">
        <f t="shared" si="2"/>
        <v>193.97</v>
      </c>
      <c r="H105" s="9">
        <v>163</v>
      </c>
      <c r="I105" s="9">
        <f>H105*(1+VOLUMES!$R$335/100)</f>
        <v>163</v>
      </c>
      <c r="J105" s="52">
        <v>1</v>
      </c>
      <c r="K105" s="9">
        <v>7.3</v>
      </c>
      <c r="L105" t="str">
        <f t="shared" si="5"/>
        <v>Llano S4-5</v>
      </c>
      <c r="N105">
        <v>102</v>
      </c>
    </row>
    <row r="106" spans="2:14" ht="18.75" x14ac:dyDescent="0.3">
      <c r="B106" s="47" t="s">
        <v>331</v>
      </c>
      <c r="C106" s="94" t="s">
        <v>173</v>
      </c>
      <c r="D106" s="94" t="s">
        <v>276</v>
      </c>
      <c r="E106" s="48">
        <v>0</v>
      </c>
      <c r="F106" s="95"/>
      <c r="G106" s="9">
        <f t="shared" si="2"/>
        <v>208.25</v>
      </c>
      <c r="H106" s="9">
        <v>175</v>
      </c>
      <c r="I106" s="9">
        <f>H106*(1+VOLUMES!$R$335/100)</f>
        <v>175</v>
      </c>
      <c r="J106" s="52">
        <v>1</v>
      </c>
      <c r="K106" s="9">
        <v>7.3</v>
      </c>
      <c r="L106" t="str">
        <f t="shared" si="5"/>
        <v>Llano S4-5</v>
      </c>
      <c r="N106">
        <v>103</v>
      </c>
    </row>
    <row r="107" spans="2:14" ht="18.75" x14ac:dyDescent="0.3">
      <c r="B107" s="47" t="s">
        <v>332</v>
      </c>
      <c r="C107" s="94" t="s">
        <v>174</v>
      </c>
      <c r="D107" s="94" t="s">
        <v>534</v>
      </c>
      <c r="E107" s="48">
        <v>0</v>
      </c>
      <c r="F107" s="95"/>
      <c r="G107" s="9">
        <f t="shared" si="2"/>
        <v>193.97</v>
      </c>
      <c r="H107" s="9">
        <v>163</v>
      </c>
      <c r="I107" s="9">
        <f>H107*(1+VOLUMES!$R$335/100)</f>
        <v>163</v>
      </c>
      <c r="J107" s="52">
        <v>1</v>
      </c>
      <c r="K107" s="9">
        <v>7.3</v>
      </c>
      <c r="L107" t="str">
        <f t="shared" si="5"/>
        <v>Llano S4-6</v>
      </c>
      <c r="N107">
        <v>104</v>
      </c>
    </row>
    <row r="108" spans="2:14" ht="18.75" x14ac:dyDescent="0.3">
      <c r="B108" s="47" t="s">
        <v>333</v>
      </c>
      <c r="C108" s="94" t="s">
        <v>174</v>
      </c>
      <c r="D108" s="94" t="s">
        <v>276</v>
      </c>
      <c r="E108" s="48">
        <v>0</v>
      </c>
      <c r="F108" s="95"/>
      <c r="G108" s="9">
        <f t="shared" si="2"/>
        <v>208.25</v>
      </c>
      <c r="H108" s="9">
        <v>175</v>
      </c>
      <c r="I108" s="9">
        <f>H108*(1+VOLUMES!$R$335/100)</f>
        <v>175</v>
      </c>
      <c r="J108" s="52">
        <v>1</v>
      </c>
      <c r="K108" s="9">
        <v>7.3</v>
      </c>
      <c r="L108" t="str">
        <f t="shared" si="5"/>
        <v>Llano S4-6</v>
      </c>
      <c r="N108">
        <v>105</v>
      </c>
    </row>
    <row r="109" spans="2:14" ht="18.75" x14ac:dyDescent="0.3">
      <c r="B109" s="47" t="s">
        <v>334</v>
      </c>
      <c r="C109" s="94" t="s">
        <v>175</v>
      </c>
      <c r="D109" s="94" t="s">
        <v>534</v>
      </c>
      <c r="E109" s="48">
        <v>0</v>
      </c>
      <c r="F109" s="95"/>
      <c r="G109" s="9">
        <f t="shared" si="2"/>
        <v>385.56</v>
      </c>
      <c r="H109" s="9">
        <v>324</v>
      </c>
      <c r="I109" s="9">
        <f>H109*(1+VOLUMES!$R$335/100)</f>
        <v>324</v>
      </c>
      <c r="J109" s="52"/>
      <c r="K109" s="9">
        <v>15.7</v>
      </c>
      <c r="L109" t="str">
        <f t="shared" si="5"/>
        <v>Llano S4-7</v>
      </c>
      <c r="N109">
        <v>106</v>
      </c>
    </row>
    <row r="110" spans="2:14" ht="18.75" x14ac:dyDescent="0.3">
      <c r="B110" s="47" t="s">
        <v>335</v>
      </c>
      <c r="C110" s="94" t="s">
        <v>175</v>
      </c>
      <c r="D110" s="94" t="s">
        <v>276</v>
      </c>
      <c r="E110" s="48">
        <v>0</v>
      </c>
      <c r="F110" s="95"/>
      <c r="G110" s="9">
        <f t="shared" si="2"/>
        <v>422.45</v>
      </c>
      <c r="H110" s="9">
        <v>355</v>
      </c>
      <c r="I110" s="9">
        <f>H110*(1+VOLUMES!$R$335/100)</f>
        <v>355</v>
      </c>
      <c r="J110" s="52"/>
      <c r="K110" s="9">
        <v>15.7</v>
      </c>
      <c r="L110" t="str">
        <f t="shared" si="5"/>
        <v>Llano S4-7</v>
      </c>
      <c r="N110">
        <v>107</v>
      </c>
    </row>
    <row r="111" spans="2:14" ht="18.75" x14ac:dyDescent="0.3">
      <c r="B111" s="47" t="s">
        <v>336</v>
      </c>
      <c r="C111" s="94" t="s">
        <v>176</v>
      </c>
      <c r="D111" s="94" t="s">
        <v>534</v>
      </c>
      <c r="E111" s="48">
        <v>0</v>
      </c>
      <c r="F111" s="95"/>
      <c r="G111" s="9">
        <f t="shared" si="2"/>
        <v>385.56</v>
      </c>
      <c r="H111" s="9">
        <v>324</v>
      </c>
      <c r="I111" s="9">
        <f>H111*(1+VOLUMES!$R$335/100)</f>
        <v>324</v>
      </c>
      <c r="J111" s="52"/>
      <c r="K111" s="9">
        <v>15.7</v>
      </c>
      <c r="L111" t="str">
        <f t="shared" si="5"/>
        <v>Llano S4-8</v>
      </c>
      <c r="N111">
        <v>108</v>
      </c>
    </row>
    <row r="112" spans="2:14" ht="18.75" x14ac:dyDescent="0.3">
      <c r="B112" s="47" t="s">
        <v>337</v>
      </c>
      <c r="C112" s="94" t="s">
        <v>176</v>
      </c>
      <c r="D112" s="94" t="s">
        <v>276</v>
      </c>
      <c r="E112" s="48">
        <v>0</v>
      </c>
      <c r="F112" s="95"/>
      <c r="G112" s="9">
        <f t="shared" si="2"/>
        <v>422.45</v>
      </c>
      <c r="H112" s="9">
        <v>355</v>
      </c>
      <c r="I112" s="9">
        <f>H112*(1+VOLUMES!$R$335/100)</f>
        <v>355</v>
      </c>
      <c r="J112" s="52"/>
      <c r="K112" s="9">
        <v>15.7</v>
      </c>
      <c r="L112" t="str">
        <f t="shared" si="5"/>
        <v>Llano S4-8</v>
      </c>
      <c r="N112">
        <v>109</v>
      </c>
    </row>
    <row r="113" spans="2:14" ht="18.75" x14ac:dyDescent="0.3">
      <c r="B113" s="47" t="s">
        <v>338</v>
      </c>
      <c r="C113" s="94" t="s">
        <v>177</v>
      </c>
      <c r="D113" s="94" t="s">
        <v>534</v>
      </c>
      <c r="E113" s="48">
        <v>0</v>
      </c>
      <c r="F113" s="95"/>
      <c r="G113" s="9">
        <f t="shared" si="2"/>
        <v>126.14</v>
      </c>
      <c r="H113" s="9">
        <v>106</v>
      </c>
      <c r="I113" s="9">
        <f>H113*(1+VOLUMES!$R$335/100)</f>
        <v>106</v>
      </c>
      <c r="J113" s="52">
        <v>1</v>
      </c>
      <c r="K113" s="9">
        <v>4.6999999999999993</v>
      </c>
      <c r="L113" t="str">
        <f t="shared" si="5"/>
        <v>Olas S5-1</v>
      </c>
      <c r="N113">
        <v>110</v>
      </c>
    </row>
    <row r="114" spans="2:14" ht="18.75" x14ac:dyDescent="0.3">
      <c r="B114" s="47" t="s">
        <v>339</v>
      </c>
      <c r="C114" s="94" t="s">
        <v>177</v>
      </c>
      <c r="D114" s="94" t="s">
        <v>276</v>
      </c>
      <c r="E114" s="48">
        <v>0</v>
      </c>
      <c r="F114" s="95"/>
      <c r="G114" s="9">
        <f t="shared" si="2"/>
        <v>136.85</v>
      </c>
      <c r="H114" s="9">
        <v>115</v>
      </c>
      <c r="I114" s="9">
        <f>H114*(1+VOLUMES!$R$335/100)</f>
        <v>115</v>
      </c>
      <c r="J114" s="52">
        <v>1</v>
      </c>
      <c r="K114" s="9">
        <v>4.6999999999999993</v>
      </c>
      <c r="L114" t="str">
        <f t="shared" si="5"/>
        <v>Olas S5-1</v>
      </c>
      <c r="N114">
        <v>111</v>
      </c>
    </row>
    <row r="115" spans="2:14" ht="18.75" x14ac:dyDescent="0.3">
      <c r="B115" s="47" t="s">
        <v>340</v>
      </c>
      <c r="C115" s="94" t="s">
        <v>178</v>
      </c>
      <c r="D115" s="94" t="s">
        <v>534</v>
      </c>
      <c r="E115" s="48">
        <v>0</v>
      </c>
      <c r="F115" s="95"/>
      <c r="G115" s="9">
        <f t="shared" si="2"/>
        <v>126.14</v>
      </c>
      <c r="H115" s="9">
        <v>106</v>
      </c>
      <c r="I115" s="9">
        <f>H115*(1+VOLUMES!$R$335/100)</f>
        <v>106</v>
      </c>
      <c r="J115" s="52">
        <v>1</v>
      </c>
      <c r="K115" s="9">
        <v>4.6999999999999993</v>
      </c>
      <c r="L115" t="str">
        <f t="shared" si="5"/>
        <v>Olas S5-2</v>
      </c>
      <c r="N115">
        <v>112</v>
      </c>
    </row>
    <row r="116" spans="2:14" ht="18.75" x14ac:dyDescent="0.3">
      <c r="B116" s="47" t="s">
        <v>341</v>
      </c>
      <c r="C116" s="94" t="s">
        <v>178</v>
      </c>
      <c r="D116" s="94" t="s">
        <v>276</v>
      </c>
      <c r="E116" s="48">
        <v>0</v>
      </c>
      <c r="F116" s="95"/>
      <c r="G116" s="9">
        <f t="shared" si="2"/>
        <v>136.85</v>
      </c>
      <c r="H116" s="9">
        <v>115</v>
      </c>
      <c r="I116" s="9">
        <f>H116*(1+VOLUMES!$R$335/100)</f>
        <v>115</v>
      </c>
      <c r="J116" s="52">
        <v>1</v>
      </c>
      <c r="K116" s="9">
        <v>4.6999999999999993</v>
      </c>
      <c r="L116" t="str">
        <f t="shared" si="5"/>
        <v>Olas S5-2</v>
      </c>
      <c r="N116">
        <v>113</v>
      </c>
    </row>
    <row r="117" spans="2:14" ht="18.75" x14ac:dyDescent="0.3">
      <c r="B117" s="47" t="s">
        <v>342</v>
      </c>
      <c r="C117" s="94" t="s">
        <v>179</v>
      </c>
      <c r="D117" s="94" t="s">
        <v>534</v>
      </c>
      <c r="E117" s="48">
        <v>0</v>
      </c>
      <c r="F117" s="95"/>
      <c r="G117" s="9">
        <f t="shared" si="2"/>
        <v>259.42</v>
      </c>
      <c r="H117" s="9">
        <v>218</v>
      </c>
      <c r="I117" s="9">
        <f>H117*(1+VOLUMES!$R$335/100)</f>
        <v>218</v>
      </c>
      <c r="J117" s="52"/>
      <c r="K117" s="9">
        <v>10.299999999999999</v>
      </c>
      <c r="L117" t="str">
        <f t="shared" si="5"/>
        <v>Olas S5-3</v>
      </c>
      <c r="N117">
        <v>114</v>
      </c>
    </row>
    <row r="118" spans="2:14" ht="18.75" x14ac:dyDescent="0.3">
      <c r="B118" s="47" t="s">
        <v>343</v>
      </c>
      <c r="C118" s="94" t="s">
        <v>179</v>
      </c>
      <c r="D118" s="94" t="s">
        <v>276</v>
      </c>
      <c r="E118" s="48">
        <v>0</v>
      </c>
      <c r="F118" s="95"/>
      <c r="G118" s="9">
        <f t="shared" si="2"/>
        <v>320.11</v>
      </c>
      <c r="H118" s="9">
        <v>269</v>
      </c>
      <c r="I118" s="9">
        <f>H118*(1+VOLUMES!$R$335/100)</f>
        <v>269</v>
      </c>
      <c r="J118" s="52"/>
      <c r="K118" s="9">
        <v>10.299999999999999</v>
      </c>
      <c r="L118" t="str">
        <f t="shared" si="5"/>
        <v>Olas S5-3</v>
      </c>
      <c r="N118">
        <v>115</v>
      </c>
    </row>
    <row r="119" spans="2:14" ht="18.75" x14ac:dyDescent="0.3">
      <c r="B119" s="47" t="s">
        <v>344</v>
      </c>
      <c r="C119" s="94" t="s">
        <v>180</v>
      </c>
      <c r="D119" s="94" t="s">
        <v>534</v>
      </c>
      <c r="E119" s="48">
        <v>0</v>
      </c>
      <c r="F119" s="95"/>
      <c r="G119" s="9">
        <f t="shared" si="2"/>
        <v>259.42</v>
      </c>
      <c r="H119" s="9">
        <v>218</v>
      </c>
      <c r="I119" s="9">
        <f>H119*(1+VOLUMES!$R$335/100)</f>
        <v>218</v>
      </c>
      <c r="J119" s="52"/>
      <c r="K119" s="9">
        <v>10.299999999999999</v>
      </c>
      <c r="L119" t="str">
        <f t="shared" si="5"/>
        <v>Olas S5-4</v>
      </c>
      <c r="N119">
        <v>116</v>
      </c>
    </row>
    <row r="120" spans="2:14" ht="18.75" x14ac:dyDescent="0.3">
      <c r="B120" s="47" t="s">
        <v>345</v>
      </c>
      <c r="C120" s="94" t="s">
        <v>180</v>
      </c>
      <c r="D120" s="94" t="s">
        <v>276</v>
      </c>
      <c r="E120" s="48">
        <v>0</v>
      </c>
      <c r="F120" s="95"/>
      <c r="G120" s="9">
        <f t="shared" si="2"/>
        <v>320.11</v>
      </c>
      <c r="H120" s="9">
        <v>269</v>
      </c>
      <c r="I120" s="9">
        <f>H120*(1+VOLUMES!$R$335/100)</f>
        <v>269</v>
      </c>
      <c r="J120" s="52"/>
      <c r="K120" s="9">
        <v>10.299999999999999</v>
      </c>
      <c r="L120" t="str">
        <f t="shared" si="5"/>
        <v>Olas S5-4</v>
      </c>
      <c r="N120">
        <v>117</v>
      </c>
    </row>
    <row r="121" spans="2:14" ht="18.75" x14ac:dyDescent="0.3">
      <c r="B121" s="47" t="s">
        <v>346</v>
      </c>
      <c r="C121" s="94" t="s">
        <v>181</v>
      </c>
      <c r="D121" s="94" t="s">
        <v>534</v>
      </c>
      <c r="E121" s="48">
        <v>0</v>
      </c>
      <c r="F121" s="95"/>
      <c r="G121" s="9">
        <f t="shared" si="2"/>
        <v>428.4</v>
      </c>
      <c r="H121" s="9">
        <v>360</v>
      </c>
      <c r="I121" s="9">
        <f>H121*(1+VOLUMES!$R$335/100)</f>
        <v>360</v>
      </c>
      <c r="J121" s="52"/>
      <c r="K121" s="9">
        <v>18.400000000000002</v>
      </c>
      <c r="L121" t="str">
        <f t="shared" si="5"/>
        <v>Olas S5-5</v>
      </c>
      <c r="N121">
        <v>118</v>
      </c>
    </row>
    <row r="122" spans="2:14" ht="18.75" x14ac:dyDescent="0.3">
      <c r="B122" s="47" t="s">
        <v>347</v>
      </c>
      <c r="C122" s="94" t="s">
        <v>181</v>
      </c>
      <c r="D122" s="94" t="s">
        <v>276</v>
      </c>
      <c r="E122" s="48">
        <v>0</v>
      </c>
      <c r="F122" s="95"/>
      <c r="G122" s="9">
        <f t="shared" si="2"/>
        <v>467.66999999999996</v>
      </c>
      <c r="H122" s="9">
        <v>393</v>
      </c>
      <c r="I122" s="9">
        <f>H122*(1+VOLUMES!$R$335/100)</f>
        <v>393</v>
      </c>
      <c r="J122" s="52"/>
      <c r="K122" s="9">
        <v>18.400000000000002</v>
      </c>
      <c r="L122" t="str">
        <f t="shared" si="5"/>
        <v>Olas S5-5</v>
      </c>
      <c r="N122">
        <v>119</v>
      </c>
    </row>
    <row r="123" spans="2:14" ht="18.75" x14ac:dyDescent="0.3">
      <c r="B123" s="47" t="s">
        <v>348</v>
      </c>
      <c r="C123" s="94" t="s">
        <v>182</v>
      </c>
      <c r="D123" s="94" t="s">
        <v>534</v>
      </c>
      <c r="E123" s="48">
        <v>0</v>
      </c>
      <c r="F123" s="95"/>
      <c r="G123" s="9">
        <f t="shared" si="2"/>
        <v>428.4</v>
      </c>
      <c r="H123" s="9">
        <v>360</v>
      </c>
      <c r="I123" s="9">
        <f>H123*(1+VOLUMES!$R$335/100)</f>
        <v>360</v>
      </c>
      <c r="J123" s="52"/>
      <c r="K123" s="9">
        <v>18.400000000000002</v>
      </c>
      <c r="L123" t="str">
        <f t="shared" si="5"/>
        <v>Olas S5-6</v>
      </c>
      <c r="N123">
        <v>120</v>
      </c>
    </row>
    <row r="124" spans="2:14" ht="18.75" x14ac:dyDescent="0.3">
      <c r="B124" s="47" t="s">
        <v>349</v>
      </c>
      <c r="C124" s="94" t="s">
        <v>182</v>
      </c>
      <c r="D124" s="94" t="s">
        <v>276</v>
      </c>
      <c r="E124" s="48">
        <v>0</v>
      </c>
      <c r="F124" s="95"/>
      <c r="G124" s="9">
        <f t="shared" si="2"/>
        <v>467.66999999999996</v>
      </c>
      <c r="H124" s="9">
        <v>393</v>
      </c>
      <c r="I124" s="9">
        <f>H124*(1+VOLUMES!$R$335/100)</f>
        <v>393</v>
      </c>
      <c r="J124" s="52"/>
      <c r="K124" s="9">
        <v>18.400000000000002</v>
      </c>
      <c r="L124" t="str">
        <f t="shared" si="5"/>
        <v>Olas S5-6</v>
      </c>
      <c r="N124">
        <v>121</v>
      </c>
    </row>
    <row r="125" spans="2:14" ht="18.75" x14ac:dyDescent="0.3">
      <c r="B125" s="47" t="s">
        <v>350</v>
      </c>
      <c r="C125" s="94" t="s">
        <v>183</v>
      </c>
      <c r="D125" s="94" t="s">
        <v>534</v>
      </c>
      <c r="E125" s="48">
        <v>0</v>
      </c>
      <c r="F125" s="95"/>
      <c r="G125" s="9">
        <f t="shared" si="2"/>
        <v>719.94999999999993</v>
      </c>
      <c r="H125" s="9">
        <v>605</v>
      </c>
      <c r="I125" s="9">
        <f>H125*(1+VOLUMES!$R$335/100)</f>
        <v>605</v>
      </c>
      <c r="J125" s="52"/>
      <c r="K125" s="9">
        <v>28.6</v>
      </c>
      <c r="L125" t="str">
        <f t="shared" si="5"/>
        <v>Olas S5-7</v>
      </c>
      <c r="N125">
        <v>122</v>
      </c>
    </row>
    <row r="126" spans="2:14" ht="18.75" x14ac:dyDescent="0.3">
      <c r="B126" s="47" t="s">
        <v>351</v>
      </c>
      <c r="C126" s="94" t="s">
        <v>183</v>
      </c>
      <c r="D126" s="94" t="s">
        <v>276</v>
      </c>
      <c r="E126" s="48">
        <v>0</v>
      </c>
      <c r="F126" s="95"/>
      <c r="G126" s="9">
        <f t="shared" si="2"/>
        <v>778.26</v>
      </c>
      <c r="H126" s="9">
        <v>654</v>
      </c>
      <c r="I126" s="9">
        <f>H126*(1+VOLUMES!$R$335/100)</f>
        <v>654</v>
      </c>
      <c r="J126" s="52"/>
      <c r="K126" s="9">
        <v>28.6</v>
      </c>
      <c r="L126" t="str">
        <f t="shared" si="5"/>
        <v>Olas S5-7</v>
      </c>
      <c r="N126">
        <v>123</v>
      </c>
    </row>
    <row r="127" spans="2:14" ht="18.75" x14ac:dyDescent="0.3">
      <c r="B127" s="47" t="s">
        <v>352</v>
      </c>
      <c r="C127" s="94" t="s">
        <v>184</v>
      </c>
      <c r="D127" s="94" t="s">
        <v>534</v>
      </c>
      <c r="E127" s="48">
        <v>0</v>
      </c>
      <c r="F127" s="95"/>
      <c r="G127" s="9">
        <f t="shared" si="2"/>
        <v>719.94999999999993</v>
      </c>
      <c r="H127" s="9">
        <v>605</v>
      </c>
      <c r="I127" s="9">
        <f>H127*(1+VOLUMES!$R$335/100)</f>
        <v>605</v>
      </c>
      <c r="J127" s="52"/>
      <c r="K127" s="9">
        <v>28.6</v>
      </c>
      <c r="L127" t="str">
        <f t="shared" ref="L127:L190" si="6">PROPER(C127)</f>
        <v>Olas S5-8</v>
      </c>
      <c r="N127">
        <v>124</v>
      </c>
    </row>
    <row r="128" spans="2:14" ht="18.75" x14ac:dyDescent="0.3">
      <c r="B128" s="47" t="s">
        <v>353</v>
      </c>
      <c r="C128" s="94" t="s">
        <v>184</v>
      </c>
      <c r="D128" s="94" t="s">
        <v>276</v>
      </c>
      <c r="E128" s="48">
        <v>0</v>
      </c>
      <c r="F128" s="95"/>
      <c r="G128" s="9">
        <f t="shared" si="2"/>
        <v>778.26</v>
      </c>
      <c r="H128" s="9">
        <v>654</v>
      </c>
      <c r="I128" s="9">
        <f>H128*(1+VOLUMES!$R$335/100)</f>
        <v>654</v>
      </c>
      <c r="J128" s="52"/>
      <c r="K128" s="9">
        <v>28.6</v>
      </c>
      <c r="L128" t="str">
        <f t="shared" si="6"/>
        <v>Olas S5-8</v>
      </c>
      <c r="N128">
        <v>125</v>
      </c>
    </row>
    <row r="129" spans="2:14" ht="18.75" x14ac:dyDescent="0.3">
      <c r="B129" s="47" t="s">
        <v>354</v>
      </c>
      <c r="C129" s="94" t="s">
        <v>185</v>
      </c>
      <c r="D129" s="94" t="s">
        <v>534</v>
      </c>
      <c r="E129" s="48">
        <v>0</v>
      </c>
      <c r="F129" s="95"/>
      <c r="G129" s="9">
        <f t="shared" si="2"/>
        <v>103.53</v>
      </c>
      <c r="H129" s="9">
        <v>87</v>
      </c>
      <c r="I129" s="9">
        <f>H129*(1+VOLUMES!$R$335/100)</f>
        <v>87</v>
      </c>
      <c r="J129" s="52">
        <v>1</v>
      </c>
      <c r="K129" s="9">
        <v>3.3000000000000003</v>
      </c>
      <c r="L129" t="str">
        <f t="shared" si="6"/>
        <v>Montserrat S6-1</v>
      </c>
      <c r="N129">
        <v>126</v>
      </c>
    </row>
    <row r="130" spans="2:14" ht="18.75" x14ac:dyDescent="0.3">
      <c r="B130" s="47" t="s">
        <v>355</v>
      </c>
      <c r="C130" s="94" t="s">
        <v>185</v>
      </c>
      <c r="D130" s="94" t="s">
        <v>276</v>
      </c>
      <c r="E130" s="48">
        <v>0</v>
      </c>
      <c r="F130" s="95"/>
      <c r="G130" s="9">
        <f t="shared" si="2"/>
        <v>109.47999999999999</v>
      </c>
      <c r="H130" s="9">
        <v>92</v>
      </c>
      <c r="I130" s="9">
        <f>H130*(1+VOLUMES!$R$335/100)</f>
        <v>92</v>
      </c>
      <c r="J130" s="52">
        <v>1</v>
      </c>
      <c r="K130" s="9">
        <v>3.3000000000000003</v>
      </c>
      <c r="L130" t="str">
        <f t="shared" si="6"/>
        <v>Montserrat S6-1</v>
      </c>
      <c r="N130">
        <v>127</v>
      </c>
    </row>
    <row r="131" spans="2:14" ht="18.75" x14ac:dyDescent="0.3">
      <c r="B131" s="47" t="s">
        <v>356</v>
      </c>
      <c r="C131" s="94" t="s">
        <v>186</v>
      </c>
      <c r="D131" s="94" t="s">
        <v>534</v>
      </c>
      <c r="E131" s="48">
        <v>0</v>
      </c>
      <c r="F131" s="95"/>
      <c r="G131" s="9">
        <f t="shared" si="2"/>
        <v>103.53</v>
      </c>
      <c r="H131" s="9">
        <v>87</v>
      </c>
      <c r="I131" s="9">
        <f>H131*(1+VOLUMES!$R$335/100)</f>
        <v>87</v>
      </c>
      <c r="J131" s="52"/>
      <c r="K131" s="9">
        <v>3.3000000000000003</v>
      </c>
      <c r="L131" t="str">
        <f t="shared" si="6"/>
        <v>Montserrat S6-2</v>
      </c>
      <c r="N131">
        <v>128</v>
      </c>
    </row>
    <row r="132" spans="2:14" ht="18.75" x14ac:dyDescent="0.3">
      <c r="B132" s="47" t="s">
        <v>357</v>
      </c>
      <c r="C132" s="94" t="s">
        <v>186</v>
      </c>
      <c r="D132" s="94" t="s">
        <v>276</v>
      </c>
      <c r="E132" s="48">
        <v>0</v>
      </c>
      <c r="F132" s="95"/>
      <c r="G132" s="9">
        <f t="shared" si="2"/>
        <v>109.47999999999999</v>
      </c>
      <c r="H132" s="9">
        <v>92</v>
      </c>
      <c r="I132" s="9">
        <f>H132*(1+VOLUMES!$R$335/100)</f>
        <v>92</v>
      </c>
      <c r="J132" s="52"/>
      <c r="K132" s="9">
        <v>3.3</v>
      </c>
      <c r="L132" t="str">
        <f t="shared" si="6"/>
        <v>Montserrat S6-2</v>
      </c>
      <c r="N132">
        <v>129</v>
      </c>
    </row>
    <row r="133" spans="2:14" ht="18.75" x14ac:dyDescent="0.3">
      <c r="B133" s="47" t="s">
        <v>358</v>
      </c>
      <c r="C133" s="94" t="s">
        <v>187</v>
      </c>
      <c r="D133" s="94" t="s">
        <v>534</v>
      </c>
      <c r="E133" s="48">
        <v>0</v>
      </c>
      <c r="F133" s="95"/>
      <c r="G133" s="9">
        <f t="shared" si="2"/>
        <v>241.57</v>
      </c>
      <c r="H133" s="9">
        <v>203</v>
      </c>
      <c r="I133" s="9">
        <f>H133*(1+VOLUMES!$R$335/100)</f>
        <v>203</v>
      </c>
      <c r="J133" s="52"/>
      <c r="K133" s="9">
        <v>9.2999999999999989</v>
      </c>
      <c r="L133" t="str">
        <f t="shared" si="6"/>
        <v>Montserrat S6-3</v>
      </c>
      <c r="N133">
        <v>130</v>
      </c>
    </row>
    <row r="134" spans="2:14" ht="18.75" x14ac:dyDescent="0.3">
      <c r="B134" s="47" t="s">
        <v>359</v>
      </c>
      <c r="C134" s="94" t="s">
        <v>187</v>
      </c>
      <c r="D134" s="94" t="s">
        <v>276</v>
      </c>
      <c r="E134" s="48">
        <v>0</v>
      </c>
      <c r="F134" s="95"/>
      <c r="G134" s="9">
        <f t="shared" si="2"/>
        <v>267.75</v>
      </c>
      <c r="H134" s="9">
        <v>225</v>
      </c>
      <c r="I134" s="9">
        <f>H134*(1+VOLUMES!$R$335/100)</f>
        <v>225</v>
      </c>
      <c r="J134" s="52"/>
      <c r="K134" s="9">
        <v>9.2999999999999989</v>
      </c>
      <c r="L134" t="str">
        <f t="shared" si="6"/>
        <v>Montserrat S6-3</v>
      </c>
      <c r="N134">
        <v>131</v>
      </c>
    </row>
    <row r="135" spans="2:14" ht="18.75" x14ac:dyDescent="0.3">
      <c r="B135" s="47" t="s">
        <v>360</v>
      </c>
      <c r="C135" s="94" t="s">
        <v>188</v>
      </c>
      <c r="D135" s="94" t="s">
        <v>534</v>
      </c>
      <c r="E135" s="48">
        <v>0</v>
      </c>
      <c r="F135" s="95"/>
      <c r="G135" s="9">
        <f t="shared" si="2"/>
        <v>241.57</v>
      </c>
      <c r="H135" s="9">
        <v>203</v>
      </c>
      <c r="I135" s="9">
        <f>H135*(1+VOLUMES!$R$335/100)</f>
        <v>203</v>
      </c>
      <c r="J135" s="52"/>
      <c r="K135" s="9">
        <v>9.2999999999999989</v>
      </c>
      <c r="L135" t="str">
        <f t="shared" si="6"/>
        <v>Montserrat S6-4</v>
      </c>
      <c r="N135">
        <v>132</v>
      </c>
    </row>
    <row r="136" spans="2:14" ht="18.75" x14ac:dyDescent="0.3">
      <c r="B136" s="47" t="s">
        <v>361</v>
      </c>
      <c r="C136" s="94" t="s">
        <v>188</v>
      </c>
      <c r="D136" s="94" t="s">
        <v>276</v>
      </c>
      <c r="E136" s="48">
        <v>0</v>
      </c>
      <c r="F136" s="95"/>
      <c r="G136" s="9">
        <f t="shared" si="2"/>
        <v>267.75</v>
      </c>
      <c r="H136" s="9">
        <v>225</v>
      </c>
      <c r="I136" s="9">
        <f>H136*(1+VOLUMES!$R$335/100)</f>
        <v>225</v>
      </c>
      <c r="J136" s="52"/>
      <c r="K136" s="9">
        <v>9.3000000000000007</v>
      </c>
      <c r="L136" t="str">
        <f t="shared" si="6"/>
        <v>Montserrat S6-4</v>
      </c>
      <c r="N136">
        <v>133</v>
      </c>
    </row>
    <row r="137" spans="2:14" ht="18.75" x14ac:dyDescent="0.3">
      <c r="B137" s="47" t="s">
        <v>362</v>
      </c>
      <c r="C137" s="94" t="s">
        <v>536</v>
      </c>
      <c r="D137" s="94" t="s">
        <v>534</v>
      </c>
      <c r="E137" s="48">
        <v>0</v>
      </c>
      <c r="F137" s="95"/>
      <c r="G137" s="9">
        <f t="shared" si="2"/>
        <v>414.12</v>
      </c>
      <c r="H137" s="9">
        <v>348</v>
      </c>
      <c r="I137" s="9">
        <f>H137*(1+VOLUMES!$R$335/100)</f>
        <v>348</v>
      </c>
      <c r="J137" s="52"/>
      <c r="K137" s="9">
        <v>17.100000000000001</v>
      </c>
      <c r="L137" t="str">
        <f t="shared" si="6"/>
        <v>Montserrat S6-5</v>
      </c>
      <c r="N137">
        <v>134</v>
      </c>
    </row>
    <row r="138" spans="2:14" ht="18.75" x14ac:dyDescent="0.3">
      <c r="B138" s="47" t="s">
        <v>363</v>
      </c>
      <c r="C138" s="94" t="s">
        <v>536</v>
      </c>
      <c r="D138" s="94" t="s">
        <v>276</v>
      </c>
      <c r="E138" s="48">
        <v>0</v>
      </c>
      <c r="F138" s="95"/>
      <c r="G138" s="9">
        <f t="shared" si="2"/>
        <v>447.44</v>
      </c>
      <c r="H138" s="9">
        <v>376</v>
      </c>
      <c r="I138" s="9">
        <f>H138*(1+VOLUMES!$R$335/100)</f>
        <v>376</v>
      </c>
      <c r="J138" s="52"/>
      <c r="K138" s="9">
        <v>17.100000000000001</v>
      </c>
      <c r="L138" t="str">
        <f t="shared" si="6"/>
        <v>Montserrat S6-5</v>
      </c>
      <c r="N138">
        <v>135</v>
      </c>
    </row>
    <row r="139" spans="2:14" ht="18.75" x14ac:dyDescent="0.3">
      <c r="B139" s="47" t="s">
        <v>364</v>
      </c>
      <c r="C139" s="94" t="s">
        <v>189</v>
      </c>
      <c r="D139" s="94" t="s">
        <v>534</v>
      </c>
      <c r="E139" s="48">
        <v>0</v>
      </c>
      <c r="F139" s="95"/>
      <c r="G139" s="9">
        <f t="shared" si="2"/>
        <v>414.12</v>
      </c>
      <c r="H139" s="9">
        <v>348</v>
      </c>
      <c r="I139" s="9">
        <f>H139*(1+VOLUMES!$R$335/100)</f>
        <v>348</v>
      </c>
      <c r="J139" s="52"/>
      <c r="K139" s="9">
        <v>17.100000000000001</v>
      </c>
      <c r="L139" t="str">
        <f t="shared" si="6"/>
        <v>Montserrat S6-6</v>
      </c>
      <c r="N139">
        <v>136</v>
      </c>
    </row>
    <row r="140" spans="2:14" ht="18.75" x14ac:dyDescent="0.3">
      <c r="B140" s="47" t="s">
        <v>365</v>
      </c>
      <c r="C140" s="94" t="s">
        <v>189</v>
      </c>
      <c r="D140" s="94" t="s">
        <v>276</v>
      </c>
      <c r="E140" s="48">
        <v>0</v>
      </c>
      <c r="F140" s="95"/>
      <c r="G140" s="9">
        <f t="shared" si="2"/>
        <v>447.44</v>
      </c>
      <c r="H140" s="9">
        <v>376</v>
      </c>
      <c r="I140" s="9">
        <f>H140*(1+VOLUMES!$R$335/100)</f>
        <v>376</v>
      </c>
      <c r="J140" s="52"/>
      <c r="K140" s="9">
        <v>17.100000000000001</v>
      </c>
      <c r="L140" t="str">
        <f t="shared" si="6"/>
        <v>Montserrat S6-6</v>
      </c>
      <c r="N140">
        <v>137</v>
      </c>
    </row>
    <row r="141" spans="2:14" ht="18.75" x14ac:dyDescent="0.3">
      <c r="B141" s="47" t="s">
        <v>366</v>
      </c>
      <c r="C141" s="94" t="s">
        <v>190</v>
      </c>
      <c r="D141" s="94" t="s">
        <v>534</v>
      </c>
      <c r="E141" s="48">
        <v>0</v>
      </c>
      <c r="F141" s="95"/>
      <c r="G141" s="9">
        <f t="shared" si="2"/>
        <v>579.53</v>
      </c>
      <c r="H141" s="9">
        <v>487</v>
      </c>
      <c r="I141" s="9">
        <f>H141*(1+VOLUMES!$R$335/100)</f>
        <v>487</v>
      </c>
      <c r="J141" s="52"/>
      <c r="K141" s="9">
        <v>23.400000000000002</v>
      </c>
      <c r="L141" t="str">
        <f t="shared" si="6"/>
        <v>Montserrat S6-7</v>
      </c>
      <c r="N141">
        <v>138</v>
      </c>
    </row>
    <row r="142" spans="2:14" ht="18.75" x14ac:dyDescent="0.3">
      <c r="B142" s="47" t="s">
        <v>367</v>
      </c>
      <c r="C142" s="94" t="s">
        <v>190</v>
      </c>
      <c r="D142" s="94" t="s">
        <v>276</v>
      </c>
      <c r="E142" s="48">
        <v>0</v>
      </c>
      <c r="F142" s="95"/>
      <c r="G142" s="9">
        <f t="shared" si="2"/>
        <v>629.51</v>
      </c>
      <c r="H142" s="9">
        <v>529</v>
      </c>
      <c r="I142" s="9">
        <f>H142*(1+VOLUMES!$R$335/100)</f>
        <v>529</v>
      </c>
      <c r="J142" s="52"/>
      <c r="K142" s="9">
        <v>23.400000000000002</v>
      </c>
      <c r="L142" t="str">
        <f t="shared" si="6"/>
        <v>Montserrat S6-7</v>
      </c>
      <c r="N142">
        <v>139</v>
      </c>
    </row>
    <row r="143" spans="2:14" ht="18.75" x14ac:dyDescent="0.3">
      <c r="B143" s="47" t="s">
        <v>368</v>
      </c>
      <c r="C143" s="94" t="s">
        <v>191</v>
      </c>
      <c r="D143" s="94" t="s">
        <v>534</v>
      </c>
      <c r="E143" s="48">
        <v>0</v>
      </c>
      <c r="F143" s="95"/>
      <c r="G143" s="9">
        <f t="shared" si="2"/>
        <v>579.53</v>
      </c>
      <c r="H143" s="9">
        <v>487</v>
      </c>
      <c r="I143" s="9">
        <f>H143*(1+VOLUMES!$R$335/100)</f>
        <v>487</v>
      </c>
      <c r="J143" s="52"/>
      <c r="K143" s="9">
        <v>23.400000000000002</v>
      </c>
      <c r="L143" t="str">
        <f t="shared" si="6"/>
        <v>Montserrat S6-8</v>
      </c>
      <c r="N143">
        <v>140</v>
      </c>
    </row>
    <row r="144" spans="2:14" ht="18.75" x14ac:dyDescent="0.3">
      <c r="B144" s="47" t="s">
        <v>369</v>
      </c>
      <c r="C144" s="94" t="s">
        <v>191</v>
      </c>
      <c r="D144" s="94" t="s">
        <v>276</v>
      </c>
      <c r="E144" s="48">
        <v>0</v>
      </c>
      <c r="F144" s="95"/>
      <c r="G144" s="9">
        <f t="shared" si="2"/>
        <v>629.51</v>
      </c>
      <c r="H144" s="9">
        <v>529</v>
      </c>
      <c r="I144" s="9">
        <f>H144*(1+VOLUMES!$R$335/100)</f>
        <v>529</v>
      </c>
      <c r="J144" s="52"/>
      <c r="K144" s="9">
        <v>23.400000000000002</v>
      </c>
      <c r="L144" t="str">
        <f t="shared" si="6"/>
        <v>Montserrat S6-8</v>
      </c>
      <c r="N144">
        <v>141</v>
      </c>
    </row>
    <row r="145" spans="2:14" ht="18.75" x14ac:dyDescent="0.3">
      <c r="B145" s="47" t="s">
        <v>370</v>
      </c>
      <c r="C145" s="94" t="s">
        <v>192</v>
      </c>
      <c r="D145" s="94" t="s">
        <v>534</v>
      </c>
      <c r="E145" s="48">
        <v>0</v>
      </c>
      <c r="F145" s="95"/>
      <c r="G145" s="9">
        <f t="shared" si="2"/>
        <v>108.28999999999999</v>
      </c>
      <c r="H145" s="9">
        <v>91</v>
      </c>
      <c r="I145" s="9">
        <f>H145*(1+VOLUMES!$R$335/100)</f>
        <v>91</v>
      </c>
      <c r="J145" s="52">
        <v>1</v>
      </c>
      <c r="K145" s="9">
        <v>3</v>
      </c>
      <c r="L145" t="str">
        <f t="shared" si="6"/>
        <v>Arcoiris S7-1</v>
      </c>
      <c r="N145">
        <v>142</v>
      </c>
    </row>
    <row r="146" spans="2:14" ht="18.75" x14ac:dyDescent="0.3">
      <c r="B146" s="47" t="s">
        <v>371</v>
      </c>
      <c r="C146" s="94" t="s">
        <v>192</v>
      </c>
      <c r="D146" s="94" t="s">
        <v>276</v>
      </c>
      <c r="E146" s="48">
        <v>0</v>
      </c>
      <c r="F146" s="95"/>
      <c r="G146" s="9">
        <f t="shared" si="2"/>
        <v>114.24</v>
      </c>
      <c r="H146" s="9">
        <v>96</v>
      </c>
      <c r="I146" s="9">
        <f>H146*(1+VOLUMES!$R$335/100)</f>
        <v>96</v>
      </c>
      <c r="J146" s="52">
        <v>1</v>
      </c>
      <c r="K146" s="9">
        <v>3</v>
      </c>
      <c r="L146" t="str">
        <f t="shared" si="6"/>
        <v>Arcoiris S7-1</v>
      </c>
      <c r="N146">
        <v>143</v>
      </c>
    </row>
    <row r="147" spans="2:14" ht="18.75" x14ac:dyDescent="0.3">
      <c r="B147" s="47" t="s">
        <v>372</v>
      </c>
      <c r="C147" s="94" t="s">
        <v>193</v>
      </c>
      <c r="D147" s="94" t="s">
        <v>534</v>
      </c>
      <c r="E147" s="48">
        <v>0</v>
      </c>
      <c r="F147" s="95"/>
      <c r="G147" s="9">
        <f t="shared" si="2"/>
        <v>108.28999999999999</v>
      </c>
      <c r="H147" s="9">
        <v>91</v>
      </c>
      <c r="I147" s="9">
        <f>H147*(1+VOLUMES!$R$335/100)</f>
        <v>91</v>
      </c>
      <c r="J147" s="52">
        <v>1</v>
      </c>
      <c r="K147" s="9">
        <v>3</v>
      </c>
      <c r="L147" t="str">
        <f t="shared" si="6"/>
        <v>Arcoiris S7-2</v>
      </c>
      <c r="N147">
        <v>144</v>
      </c>
    </row>
    <row r="148" spans="2:14" ht="18.75" x14ac:dyDescent="0.3">
      <c r="B148" s="47" t="s">
        <v>373</v>
      </c>
      <c r="C148" s="94" t="s">
        <v>193</v>
      </c>
      <c r="D148" s="94" t="s">
        <v>276</v>
      </c>
      <c r="E148" s="48">
        <v>0</v>
      </c>
      <c r="F148" s="95"/>
      <c r="G148" s="9">
        <f t="shared" si="2"/>
        <v>114.24</v>
      </c>
      <c r="H148" s="9">
        <v>96</v>
      </c>
      <c r="I148" s="9">
        <f>H148*(1+VOLUMES!$R$335/100)</f>
        <v>96</v>
      </c>
      <c r="J148" s="52">
        <v>1</v>
      </c>
      <c r="K148" s="9">
        <v>3</v>
      </c>
      <c r="L148" t="str">
        <f t="shared" si="6"/>
        <v>Arcoiris S7-2</v>
      </c>
      <c r="N148">
        <v>145</v>
      </c>
    </row>
    <row r="149" spans="2:14" ht="18.75" x14ac:dyDescent="0.3">
      <c r="B149" s="47" t="s">
        <v>374</v>
      </c>
      <c r="C149" s="94" t="s">
        <v>194</v>
      </c>
      <c r="D149" s="94" t="s">
        <v>534</v>
      </c>
      <c r="E149" s="48">
        <v>0</v>
      </c>
      <c r="F149" s="95"/>
      <c r="G149" s="9">
        <f t="shared" si="2"/>
        <v>202.29999999999998</v>
      </c>
      <c r="H149" s="9">
        <v>170</v>
      </c>
      <c r="I149" s="9">
        <f>H149*(1+VOLUMES!$R$335/100)</f>
        <v>170</v>
      </c>
      <c r="J149" s="52"/>
      <c r="K149" s="9">
        <v>6.8</v>
      </c>
      <c r="L149" t="str">
        <f t="shared" si="6"/>
        <v>Arcoiris S7-3</v>
      </c>
      <c r="N149">
        <v>146</v>
      </c>
    </row>
    <row r="150" spans="2:14" ht="18.75" x14ac:dyDescent="0.3">
      <c r="B150" s="47" t="s">
        <v>375</v>
      </c>
      <c r="C150" s="94" t="s">
        <v>194</v>
      </c>
      <c r="D150" s="94" t="s">
        <v>276</v>
      </c>
      <c r="E150" s="48">
        <v>0</v>
      </c>
      <c r="F150" s="95"/>
      <c r="G150" s="9">
        <f t="shared" si="2"/>
        <v>216.57999999999998</v>
      </c>
      <c r="H150" s="9">
        <v>182</v>
      </c>
      <c r="I150" s="9">
        <f>H150*(1+VOLUMES!$R$335/100)</f>
        <v>182</v>
      </c>
      <c r="J150" s="52"/>
      <c r="K150" s="9">
        <v>6.8</v>
      </c>
      <c r="L150" t="str">
        <f t="shared" si="6"/>
        <v>Arcoiris S7-3</v>
      </c>
      <c r="N150">
        <v>147</v>
      </c>
    </row>
    <row r="151" spans="2:14" ht="18.75" x14ac:dyDescent="0.3">
      <c r="B151" s="47" t="s">
        <v>376</v>
      </c>
      <c r="C151" s="94" t="s">
        <v>195</v>
      </c>
      <c r="D151" s="94" t="s">
        <v>534</v>
      </c>
      <c r="E151" s="48">
        <v>0</v>
      </c>
      <c r="F151" s="95"/>
      <c r="G151" s="9">
        <f t="shared" si="2"/>
        <v>202.29999999999998</v>
      </c>
      <c r="H151" s="9">
        <v>170</v>
      </c>
      <c r="I151" s="9">
        <f>H151*(1+VOLUMES!$R$335/100)</f>
        <v>170</v>
      </c>
      <c r="J151" s="52"/>
      <c r="K151" s="9">
        <v>6.8</v>
      </c>
      <c r="L151" t="str">
        <f t="shared" si="6"/>
        <v>Arcoiris S7-4</v>
      </c>
      <c r="N151">
        <v>148</v>
      </c>
    </row>
    <row r="152" spans="2:14" ht="18.75" x14ac:dyDescent="0.3">
      <c r="B152" s="47" t="s">
        <v>377</v>
      </c>
      <c r="C152" s="94" t="s">
        <v>195</v>
      </c>
      <c r="D152" s="94" t="s">
        <v>276</v>
      </c>
      <c r="E152" s="48">
        <v>0</v>
      </c>
      <c r="F152" s="95"/>
      <c r="G152" s="9">
        <f t="shared" si="2"/>
        <v>216.57999999999998</v>
      </c>
      <c r="H152" s="9">
        <v>182</v>
      </c>
      <c r="I152" s="9">
        <f>H152*(1+VOLUMES!$R$335/100)</f>
        <v>182</v>
      </c>
      <c r="J152" s="52"/>
      <c r="K152" s="9">
        <v>6.8</v>
      </c>
      <c r="L152" t="str">
        <f t="shared" si="6"/>
        <v>Arcoiris S7-4</v>
      </c>
      <c r="N152">
        <v>149</v>
      </c>
    </row>
    <row r="153" spans="2:14" ht="18.75" x14ac:dyDescent="0.3">
      <c r="B153" s="47" t="s">
        <v>378</v>
      </c>
      <c r="C153" s="94" t="s">
        <v>196</v>
      </c>
      <c r="D153" s="94" t="s">
        <v>534</v>
      </c>
      <c r="E153" s="48">
        <v>0</v>
      </c>
      <c r="F153" s="95"/>
      <c r="G153" s="9">
        <f t="shared" si="2"/>
        <v>320.11</v>
      </c>
      <c r="H153" s="9">
        <v>269</v>
      </c>
      <c r="I153" s="9">
        <f>H153*(1+VOLUMES!$R$335/100)</f>
        <v>269</v>
      </c>
      <c r="J153" s="52"/>
      <c r="K153" s="9">
        <v>11.9</v>
      </c>
      <c r="L153" t="str">
        <f t="shared" si="6"/>
        <v>Arcoiris S7-5</v>
      </c>
      <c r="N153">
        <v>150</v>
      </c>
    </row>
    <row r="154" spans="2:14" ht="18.75" x14ac:dyDescent="0.3">
      <c r="B154" s="47" t="s">
        <v>379</v>
      </c>
      <c r="C154" s="94" t="s">
        <v>196</v>
      </c>
      <c r="D154" s="94" t="s">
        <v>276</v>
      </c>
      <c r="E154" s="48">
        <v>0</v>
      </c>
      <c r="F154" s="95"/>
      <c r="G154" s="9">
        <f t="shared" si="2"/>
        <v>340.34</v>
      </c>
      <c r="H154" s="9">
        <v>286</v>
      </c>
      <c r="I154" s="9">
        <f>H154*(1+VOLUMES!$R$335/100)</f>
        <v>286</v>
      </c>
      <c r="J154" s="52"/>
      <c r="K154" s="9">
        <v>11.9</v>
      </c>
      <c r="L154" t="str">
        <f t="shared" si="6"/>
        <v>Arcoiris S7-5</v>
      </c>
      <c r="N154">
        <v>151</v>
      </c>
    </row>
    <row r="155" spans="2:14" ht="18.75" x14ac:dyDescent="0.3">
      <c r="B155" s="47" t="s">
        <v>380</v>
      </c>
      <c r="C155" s="94" t="s">
        <v>197</v>
      </c>
      <c r="D155" s="94" t="s">
        <v>534</v>
      </c>
      <c r="E155" s="48">
        <v>0</v>
      </c>
      <c r="F155" s="95"/>
      <c r="G155" s="9">
        <f t="shared" si="2"/>
        <v>320.11</v>
      </c>
      <c r="H155" s="9">
        <v>269</v>
      </c>
      <c r="I155" s="9">
        <f>H155*(1+VOLUMES!$R$335/100)</f>
        <v>269</v>
      </c>
      <c r="J155" s="52"/>
      <c r="K155" s="9">
        <v>11.9</v>
      </c>
      <c r="L155" t="str">
        <f t="shared" si="6"/>
        <v>Arcoiris S7-6</v>
      </c>
      <c r="N155">
        <v>152</v>
      </c>
    </row>
    <row r="156" spans="2:14" ht="18.75" x14ac:dyDescent="0.3">
      <c r="B156" s="47" t="s">
        <v>381</v>
      </c>
      <c r="C156" s="94" t="s">
        <v>197</v>
      </c>
      <c r="D156" s="94" t="s">
        <v>276</v>
      </c>
      <c r="E156" s="48">
        <v>0</v>
      </c>
      <c r="F156" s="95"/>
      <c r="G156" s="9">
        <f t="shared" si="2"/>
        <v>340.34</v>
      </c>
      <c r="H156" s="9">
        <v>286</v>
      </c>
      <c r="I156" s="9">
        <f>H156*(1+VOLUMES!$R$335/100)</f>
        <v>286</v>
      </c>
      <c r="J156" s="52"/>
      <c r="K156" s="9">
        <v>11.9</v>
      </c>
      <c r="L156" t="str">
        <f t="shared" si="6"/>
        <v>Arcoiris S7-6</v>
      </c>
      <c r="N156">
        <v>153</v>
      </c>
    </row>
    <row r="157" spans="2:14" ht="18.75" x14ac:dyDescent="0.3">
      <c r="B157" s="47" t="s">
        <v>382</v>
      </c>
      <c r="C157" s="94" t="s">
        <v>198</v>
      </c>
      <c r="D157" s="94" t="s">
        <v>534</v>
      </c>
      <c r="E157" s="48">
        <v>0</v>
      </c>
      <c r="F157" s="95"/>
      <c r="G157" s="9">
        <f t="shared" si="2"/>
        <v>454.58</v>
      </c>
      <c r="H157" s="9">
        <v>382</v>
      </c>
      <c r="I157" s="9">
        <f>H157*(1+VOLUMES!$R$335/100)</f>
        <v>382</v>
      </c>
      <c r="J157" s="52"/>
      <c r="K157" s="9">
        <v>18</v>
      </c>
      <c r="L157" t="str">
        <f t="shared" si="6"/>
        <v>Arcoiris S7-7</v>
      </c>
      <c r="N157">
        <v>154</v>
      </c>
    </row>
    <row r="158" spans="2:14" ht="18.75" x14ac:dyDescent="0.3">
      <c r="B158" s="47" t="s">
        <v>383</v>
      </c>
      <c r="C158" s="94" t="s">
        <v>198</v>
      </c>
      <c r="D158" s="94" t="s">
        <v>276</v>
      </c>
      <c r="E158" s="48">
        <v>0</v>
      </c>
      <c r="F158" s="95"/>
      <c r="G158" s="9">
        <f t="shared" si="2"/>
        <v>491.46999999999997</v>
      </c>
      <c r="H158" s="9">
        <v>413</v>
      </c>
      <c r="I158" s="9">
        <f>H158*(1+VOLUMES!$R$335/100)</f>
        <v>413</v>
      </c>
      <c r="J158" s="52"/>
      <c r="K158" s="9">
        <v>18</v>
      </c>
      <c r="L158" t="str">
        <f t="shared" si="6"/>
        <v>Arcoiris S7-7</v>
      </c>
      <c r="N158">
        <v>155</v>
      </c>
    </row>
    <row r="159" spans="2:14" ht="18.75" x14ac:dyDescent="0.3">
      <c r="B159" s="47" t="s">
        <v>384</v>
      </c>
      <c r="C159" s="94" t="s">
        <v>199</v>
      </c>
      <c r="D159" s="94" t="s">
        <v>534</v>
      </c>
      <c r="E159" s="48">
        <v>0</v>
      </c>
      <c r="F159" s="95"/>
      <c r="G159" s="9">
        <f t="shared" si="2"/>
        <v>454.58</v>
      </c>
      <c r="H159" s="9">
        <v>382</v>
      </c>
      <c r="I159" s="9">
        <f>H159*(1+VOLUMES!$R$335/100)</f>
        <v>382</v>
      </c>
      <c r="J159" s="52"/>
      <c r="K159" s="9">
        <v>18</v>
      </c>
      <c r="L159" t="str">
        <f t="shared" si="6"/>
        <v>Arcoiris S7-8</v>
      </c>
      <c r="N159">
        <v>156</v>
      </c>
    </row>
    <row r="160" spans="2:14" ht="18.75" x14ac:dyDescent="0.3">
      <c r="B160" s="47" t="s">
        <v>385</v>
      </c>
      <c r="C160" s="94" t="s">
        <v>199</v>
      </c>
      <c r="D160" s="94" t="s">
        <v>276</v>
      </c>
      <c r="E160" s="48">
        <v>0</v>
      </c>
      <c r="F160" s="95"/>
      <c r="G160" s="9">
        <f t="shared" si="2"/>
        <v>491.46999999999997</v>
      </c>
      <c r="H160" s="9">
        <v>413</v>
      </c>
      <c r="I160" s="9">
        <f>H160*(1+VOLUMES!$R$335/100)</f>
        <v>413</v>
      </c>
      <c r="J160" s="52"/>
      <c r="K160" s="9">
        <v>18</v>
      </c>
      <c r="L160" t="str">
        <f t="shared" si="6"/>
        <v>Arcoiris S7-8</v>
      </c>
      <c r="N160">
        <v>157</v>
      </c>
    </row>
    <row r="161" spans="2:14" ht="18.75" x14ac:dyDescent="0.3">
      <c r="B161" s="47" t="s">
        <v>386</v>
      </c>
      <c r="C161" s="94" t="s">
        <v>200</v>
      </c>
      <c r="D161" s="94" t="s">
        <v>534</v>
      </c>
      <c r="E161" s="48">
        <v>0</v>
      </c>
      <c r="F161" s="95"/>
      <c r="G161" s="9">
        <f t="shared" si="2"/>
        <v>61.879999999999995</v>
      </c>
      <c r="H161" s="9">
        <v>52</v>
      </c>
      <c r="I161" s="9">
        <f>H161*(1+VOLUMES!$R$335/100)</f>
        <v>52</v>
      </c>
      <c r="J161" s="52">
        <v>1</v>
      </c>
      <c r="K161" s="9">
        <v>1.2000000000000002</v>
      </c>
      <c r="L161" t="str">
        <f t="shared" si="6"/>
        <v>Spider S8-1</v>
      </c>
      <c r="N161">
        <v>158</v>
      </c>
    </row>
    <row r="162" spans="2:14" ht="18.75" x14ac:dyDescent="0.3">
      <c r="B162" s="47" t="s">
        <v>387</v>
      </c>
      <c r="C162" s="94" t="s">
        <v>201</v>
      </c>
      <c r="D162" s="94" t="s">
        <v>534</v>
      </c>
      <c r="E162" s="48">
        <v>0</v>
      </c>
      <c r="F162" s="95"/>
      <c r="G162" s="9">
        <f t="shared" si="2"/>
        <v>61.879999999999995</v>
      </c>
      <c r="H162" s="9">
        <v>52</v>
      </c>
      <c r="I162" s="9">
        <f>H162*(1+VOLUMES!$R$335/100)</f>
        <v>52</v>
      </c>
      <c r="J162" s="52">
        <v>1</v>
      </c>
      <c r="K162" s="9">
        <v>1.2000000000000002</v>
      </c>
      <c r="L162" t="str">
        <f t="shared" si="6"/>
        <v>Spider S8-2</v>
      </c>
      <c r="N162">
        <v>159</v>
      </c>
    </row>
    <row r="163" spans="2:14" ht="18.75" x14ac:dyDescent="0.3">
      <c r="B163" s="47" t="s">
        <v>388</v>
      </c>
      <c r="C163" s="94" t="s">
        <v>202</v>
      </c>
      <c r="D163" s="94" t="s">
        <v>534</v>
      </c>
      <c r="E163" s="48">
        <v>0</v>
      </c>
      <c r="F163" s="95"/>
      <c r="G163" s="9">
        <f t="shared" si="2"/>
        <v>82.11</v>
      </c>
      <c r="H163" s="9">
        <v>69</v>
      </c>
      <c r="I163" s="9">
        <f>H163*(1+VOLUMES!$R$335/100)</f>
        <v>69</v>
      </c>
      <c r="J163" s="52">
        <v>1</v>
      </c>
      <c r="K163" s="9">
        <v>2.3000000000000003</v>
      </c>
      <c r="L163" t="str">
        <f t="shared" si="6"/>
        <v>Spider S8-3</v>
      </c>
      <c r="N163">
        <v>160</v>
      </c>
    </row>
    <row r="164" spans="2:14" ht="18.75" x14ac:dyDescent="0.3">
      <c r="B164" s="47" t="s">
        <v>389</v>
      </c>
      <c r="C164" s="94" t="s">
        <v>203</v>
      </c>
      <c r="D164" s="94" t="s">
        <v>534</v>
      </c>
      <c r="E164" s="48">
        <v>0</v>
      </c>
      <c r="F164" s="95"/>
      <c r="G164" s="9">
        <f t="shared" si="2"/>
        <v>82.11</v>
      </c>
      <c r="H164" s="9">
        <v>69</v>
      </c>
      <c r="I164" s="9">
        <f>H164*(1+VOLUMES!$R$335/100)</f>
        <v>69</v>
      </c>
      <c r="J164" s="52">
        <v>1</v>
      </c>
      <c r="K164" s="9">
        <v>2.3000000000000003</v>
      </c>
      <c r="L164" t="str">
        <f t="shared" si="6"/>
        <v>Spider S8-4</v>
      </c>
      <c r="N164">
        <v>161</v>
      </c>
    </row>
    <row r="165" spans="2:14" ht="18.75" x14ac:dyDescent="0.3">
      <c r="B165" s="47" t="s">
        <v>390</v>
      </c>
      <c r="C165" s="94" t="s">
        <v>204</v>
      </c>
      <c r="D165" s="94" t="s">
        <v>534</v>
      </c>
      <c r="E165" s="48">
        <v>0</v>
      </c>
      <c r="F165" s="95"/>
      <c r="G165" s="9">
        <f t="shared" si="2"/>
        <v>178.5</v>
      </c>
      <c r="H165" s="9">
        <v>150</v>
      </c>
      <c r="I165" s="9">
        <f>H165*(1+VOLUMES!$R$335/100)</f>
        <v>150</v>
      </c>
      <c r="J165" s="52"/>
      <c r="K165" s="9">
        <v>5.8999999999999995</v>
      </c>
      <c r="L165" t="str">
        <f t="shared" si="6"/>
        <v>Spider S8-5</v>
      </c>
      <c r="N165">
        <v>162</v>
      </c>
    </row>
    <row r="166" spans="2:14" ht="18.75" x14ac:dyDescent="0.3">
      <c r="B166" s="47" t="s">
        <v>391</v>
      </c>
      <c r="C166" s="94" t="s">
        <v>204</v>
      </c>
      <c r="D166" s="94" t="s">
        <v>276</v>
      </c>
      <c r="E166" s="48">
        <v>0</v>
      </c>
      <c r="F166" s="95"/>
      <c r="G166" s="9">
        <f t="shared" si="2"/>
        <v>185.64</v>
      </c>
      <c r="H166" s="9">
        <v>156</v>
      </c>
      <c r="I166" s="9">
        <f>H166*(1+VOLUMES!$R$335/100)</f>
        <v>156</v>
      </c>
      <c r="J166" s="52"/>
      <c r="K166" s="9">
        <v>5.8999999999999995</v>
      </c>
      <c r="L166" t="str">
        <f t="shared" si="6"/>
        <v>Spider S8-5</v>
      </c>
      <c r="N166">
        <v>163</v>
      </c>
    </row>
    <row r="167" spans="2:14" ht="18.75" x14ac:dyDescent="0.3">
      <c r="B167" s="47" t="s">
        <v>392</v>
      </c>
      <c r="C167" s="94" t="s">
        <v>205</v>
      </c>
      <c r="D167" s="94" t="s">
        <v>534</v>
      </c>
      <c r="E167" s="48">
        <v>0</v>
      </c>
      <c r="F167" s="95"/>
      <c r="G167" s="9">
        <f t="shared" si="2"/>
        <v>178.5</v>
      </c>
      <c r="H167" s="9">
        <v>150</v>
      </c>
      <c r="I167" s="9">
        <f>H167*(1+VOLUMES!$R$335/100)</f>
        <v>150</v>
      </c>
      <c r="J167" s="52"/>
      <c r="K167" s="9">
        <v>5.8999999999999995</v>
      </c>
      <c r="L167" t="str">
        <f t="shared" si="6"/>
        <v>Spider S8-6</v>
      </c>
      <c r="N167">
        <v>164</v>
      </c>
    </row>
    <row r="168" spans="2:14" ht="18.75" x14ac:dyDescent="0.3">
      <c r="B168" s="47" t="s">
        <v>393</v>
      </c>
      <c r="C168" s="94" t="s">
        <v>205</v>
      </c>
      <c r="D168" s="94" t="s">
        <v>276</v>
      </c>
      <c r="E168" s="48">
        <v>0</v>
      </c>
      <c r="F168" s="95"/>
      <c r="G168" s="9">
        <f t="shared" si="2"/>
        <v>185.64</v>
      </c>
      <c r="H168" s="9">
        <v>156</v>
      </c>
      <c r="I168" s="9">
        <f>H168*(1+VOLUMES!$R$335/100)</f>
        <v>156</v>
      </c>
      <c r="J168" s="52"/>
      <c r="K168" s="9">
        <v>5.8999999999999995</v>
      </c>
      <c r="L168" t="str">
        <f t="shared" si="6"/>
        <v>Spider S8-6</v>
      </c>
      <c r="N168">
        <v>165</v>
      </c>
    </row>
    <row r="169" spans="2:14" ht="18.75" x14ac:dyDescent="0.3">
      <c r="B169" s="47" t="s">
        <v>394</v>
      </c>
      <c r="C169" s="94" t="s">
        <v>206</v>
      </c>
      <c r="D169" s="94" t="s">
        <v>534</v>
      </c>
      <c r="E169" s="48">
        <v>0</v>
      </c>
      <c r="F169" s="95"/>
      <c r="G169" s="9">
        <f t="shared" si="2"/>
        <v>352.24</v>
      </c>
      <c r="H169" s="9">
        <v>296</v>
      </c>
      <c r="I169" s="9">
        <f>H169*(1+VOLUMES!$R$335/100)</f>
        <v>296</v>
      </c>
      <c r="J169" s="52"/>
      <c r="K169" s="9">
        <v>13.799999999999999</v>
      </c>
      <c r="L169" t="str">
        <f t="shared" si="6"/>
        <v>Spider S8-7</v>
      </c>
      <c r="N169">
        <v>166</v>
      </c>
    </row>
    <row r="170" spans="2:14" ht="18.75" x14ac:dyDescent="0.3">
      <c r="B170" s="47" t="s">
        <v>395</v>
      </c>
      <c r="C170" s="94" t="s">
        <v>206</v>
      </c>
      <c r="D170" s="94" t="s">
        <v>276</v>
      </c>
      <c r="E170" s="48">
        <v>0</v>
      </c>
      <c r="F170" s="95"/>
      <c r="G170" s="9">
        <f t="shared" si="2"/>
        <v>373.65999999999997</v>
      </c>
      <c r="H170" s="9">
        <v>314</v>
      </c>
      <c r="I170" s="9">
        <f>H170*(1+VOLUMES!$R$335/100)</f>
        <v>314</v>
      </c>
      <c r="J170" s="52"/>
      <c r="K170" s="9">
        <v>13.799999999999999</v>
      </c>
      <c r="L170" t="str">
        <f t="shared" si="6"/>
        <v>Spider S8-7</v>
      </c>
      <c r="N170">
        <v>167</v>
      </c>
    </row>
    <row r="171" spans="2:14" ht="18.75" x14ac:dyDescent="0.3">
      <c r="B171" s="47" t="s">
        <v>396</v>
      </c>
      <c r="C171" s="94" t="s">
        <v>207</v>
      </c>
      <c r="D171" s="94" t="s">
        <v>534</v>
      </c>
      <c r="E171" s="48">
        <v>0</v>
      </c>
      <c r="F171" s="95"/>
      <c r="G171" s="9">
        <f t="shared" si="2"/>
        <v>352.24</v>
      </c>
      <c r="H171" s="9">
        <v>296</v>
      </c>
      <c r="I171" s="9">
        <f>H171*(1+VOLUMES!$R$335/100)</f>
        <v>296</v>
      </c>
      <c r="J171" s="52"/>
      <c r="K171" s="9">
        <v>13.799999999999999</v>
      </c>
      <c r="L171" t="str">
        <f t="shared" si="6"/>
        <v>Spider S8-8</v>
      </c>
      <c r="N171">
        <v>168</v>
      </c>
    </row>
    <row r="172" spans="2:14" ht="18.75" x14ac:dyDescent="0.3">
      <c r="B172" s="47" t="s">
        <v>397</v>
      </c>
      <c r="C172" s="94" t="s">
        <v>207</v>
      </c>
      <c r="D172" s="94" t="s">
        <v>276</v>
      </c>
      <c r="E172" s="48">
        <v>0</v>
      </c>
      <c r="F172" s="95"/>
      <c r="G172" s="9">
        <f t="shared" si="2"/>
        <v>373.65999999999997</v>
      </c>
      <c r="H172" s="9">
        <v>314</v>
      </c>
      <c r="I172" s="9">
        <f>H172*(1+VOLUMES!$R$335/100)</f>
        <v>314</v>
      </c>
      <c r="J172" s="52"/>
      <c r="K172" s="9">
        <v>13.799999999999999</v>
      </c>
      <c r="L172" t="str">
        <f t="shared" si="6"/>
        <v>Spider S8-8</v>
      </c>
      <c r="N172">
        <v>169</v>
      </c>
    </row>
    <row r="173" spans="2:14" ht="18.75" x14ac:dyDescent="0.3">
      <c r="B173" s="47" t="s">
        <v>398</v>
      </c>
      <c r="C173" s="94" t="s">
        <v>208</v>
      </c>
      <c r="D173" s="94" t="s">
        <v>534</v>
      </c>
      <c r="E173" s="48">
        <v>0</v>
      </c>
      <c r="F173" s="95"/>
      <c r="G173" s="9">
        <f t="shared" si="2"/>
        <v>57.12</v>
      </c>
      <c r="H173" s="9">
        <v>48</v>
      </c>
      <c r="I173" s="9">
        <f>H173*(1+VOLUMES!$R$335/100)</f>
        <v>48</v>
      </c>
      <c r="J173" s="52">
        <v>1</v>
      </c>
      <c r="K173" s="9">
        <v>1.6</v>
      </c>
      <c r="L173" t="str">
        <f t="shared" si="6"/>
        <v>Aire30 S9-1</v>
      </c>
      <c r="N173">
        <v>170</v>
      </c>
    </row>
    <row r="174" spans="2:14" ht="18.75" x14ac:dyDescent="0.3">
      <c r="B174" s="47" t="s">
        <v>399</v>
      </c>
      <c r="C174" s="94" t="s">
        <v>208</v>
      </c>
      <c r="D174" s="94" t="s">
        <v>276</v>
      </c>
      <c r="E174" s="48">
        <v>0</v>
      </c>
      <c r="F174" s="95"/>
      <c r="G174" s="9">
        <f t="shared" si="2"/>
        <v>59.5</v>
      </c>
      <c r="H174" s="9">
        <v>50</v>
      </c>
      <c r="I174" s="9">
        <f>H174*(1+VOLUMES!$R$335/100)</f>
        <v>50</v>
      </c>
      <c r="J174" s="52">
        <v>1</v>
      </c>
      <c r="K174" s="9">
        <v>1.6</v>
      </c>
      <c r="L174" t="str">
        <f t="shared" si="6"/>
        <v>Aire30 S9-1</v>
      </c>
      <c r="N174">
        <v>171</v>
      </c>
    </row>
    <row r="175" spans="2:14" ht="18.75" x14ac:dyDescent="0.3">
      <c r="B175" s="47" t="s">
        <v>400</v>
      </c>
      <c r="C175" s="94" t="s">
        <v>209</v>
      </c>
      <c r="D175" s="94" t="s">
        <v>534</v>
      </c>
      <c r="E175" s="48">
        <v>0</v>
      </c>
      <c r="F175" s="95"/>
      <c r="G175" s="9">
        <f t="shared" si="2"/>
        <v>57.12</v>
      </c>
      <c r="H175" s="9">
        <v>48</v>
      </c>
      <c r="I175" s="9">
        <f>H175*(1+VOLUMES!$R$335/100)</f>
        <v>48</v>
      </c>
      <c r="J175" s="52">
        <v>1</v>
      </c>
      <c r="K175" s="9">
        <v>1.6</v>
      </c>
      <c r="L175" t="str">
        <f t="shared" si="6"/>
        <v>Aire30 S9-2</v>
      </c>
      <c r="N175">
        <v>172</v>
      </c>
    </row>
    <row r="176" spans="2:14" ht="18.75" x14ac:dyDescent="0.3">
      <c r="B176" s="47" t="s">
        <v>401</v>
      </c>
      <c r="C176" s="94" t="s">
        <v>209</v>
      </c>
      <c r="D176" s="94" t="s">
        <v>276</v>
      </c>
      <c r="E176" s="48">
        <v>0</v>
      </c>
      <c r="F176" s="95"/>
      <c r="G176" s="9">
        <f t="shared" si="2"/>
        <v>59.5</v>
      </c>
      <c r="H176" s="9">
        <v>50</v>
      </c>
      <c r="I176" s="9">
        <f>H176*(1+VOLUMES!$R$335/100)</f>
        <v>50</v>
      </c>
      <c r="J176" s="52">
        <v>1</v>
      </c>
      <c r="K176" s="9">
        <v>1.6</v>
      </c>
      <c r="L176" t="str">
        <f t="shared" si="6"/>
        <v>Aire30 S9-2</v>
      </c>
      <c r="N176">
        <v>173</v>
      </c>
    </row>
    <row r="177" spans="2:14" ht="18.75" x14ac:dyDescent="0.3">
      <c r="B177" s="47" t="s">
        <v>402</v>
      </c>
      <c r="C177" s="94" t="s">
        <v>210</v>
      </c>
      <c r="D177" s="94" t="s">
        <v>534</v>
      </c>
      <c r="E177" s="48">
        <v>0</v>
      </c>
      <c r="F177" s="95"/>
      <c r="G177" s="9">
        <f t="shared" si="2"/>
        <v>63.07</v>
      </c>
      <c r="H177" s="9">
        <v>53</v>
      </c>
      <c r="I177" s="9">
        <f>H177*(1+VOLUMES!$R$335/100)</f>
        <v>53</v>
      </c>
      <c r="J177" s="52">
        <v>1</v>
      </c>
      <c r="K177" s="9">
        <v>1.7000000000000002</v>
      </c>
      <c r="L177" t="str">
        <f t="shared" si="6"/>
        <v>Aire30 S9-3</v>
      </c>
      <c r="N177">
        <v>174</v>
      </c>
    </row>
    <row r="178" spans="2:14" ht="18.75" x14ac:dyDescent="0.3">
      <c r="B178" s="47" t="s">
        <v>403</v>
      </c>
      <c r="C178" s="94" t="s">
        <v>210</v>
      </c>
      <c r="D178" s="94" t="s">
        <v>276</v>
      </c>
      <c r="E178" s="48">
        <v>0</v>
      </c>
      <c r="F178" s="95"/>
      <c r="G178" s="9">
        <f t="shared" si="2"/>
        <v>65.45</v>
      </c>
      <c r="H178" s="9">
        <v>55</v>
      </c>
      <c r="I178" s="9">
        <f>H178*(1+VOLUMES!$R$335/100)</f>
        <v>55</v>
      </c>
      <c r="J178" s="52">
        <v>1</v>
      </c>
      <c r="K178" s="9">
        <v>1.7000000000000002</v>
      </c>
      <c r="L178" t="str">
        <f t="shared" si="6"/>
        <v>Aire30 S9-3</v>
      </c>
      <c r="N178">
        <v>175</v>
      </c>
    </row>
    <row r="179" spans="2:14" ht="18.75" x14ac:dyDescent="0.3">
      <c r="B179" s="47" t="s">
        <v>404</v>
      </c>
      <c r="C179" s="94" t="s">
        <v>211</v>
      </c>
      <c r="D179" s="94" t="s">
        <v>534</v>
      </c>
      <c r="E179" s="48">
        <v>0</v>
      </c>
      <c r="F179" s="95"/>
      <c r="G179" s="9">
        <f t="shared" si="2"/>
        <v>63.07</v>
      </c>
      <c r="H179" s="9">
        <v>53</v>
      </c>
      <c r="I179" s="9">
        <f>H179*(1+VOLUMES!$R$335/100)</f>
        <v>53</v>
      </c>
      <c r="J179" s="52">
        <v>1</v>
      </c>
      <c r="K179" s="9">
        <v>1.7000000000000002</v>
      </c>
      <c r="L179" t="str">
        <f t="shared" si="6"/>
        <v>Aire30 S9-4</v>
      </c>
      <c r="N179">
        <v>176</v>
      </c>
    </row>
    <row r="180" spans="2:14" ht="18.75" x14ac:dyDescent="0.3">
      <c r="B180" s="47" t="s">
        <v>405</v>
      </c>
      <c r="C180" s="94" t="s">
        <v>211</v>
      </c>
      <c r="D180" s="94" t="s">
        <v>276</v>
      </c>
      <c r="E180" s="48">
        <v>0</v>
      </c>
      <c r="F180" s="95"/>
      <c r="G180" s="9">
        <f t="shared" si="2"/>
        <v>65.45</v>
      </c>
      <c r="H180" s="9">
        <v>55</v>
      </c>
      <c r="I180" s="9">
        <f>H180*(1+VOLUMES!$R$335/100)</f>
        <v>55</v>
      </c>
      <c r="J180" s="52">
        <v>1</v>
      </c>
      <c r="K180" s="9">
        <v>1.7000000000000002</v>
      </c>
      <c r="L180" t="str">
        <f t="shared" si="6"/>
        <v>Aire30 S9-4</v>
      </c>
      <c r="N180">
        <v>177</v>
      </c>
    </row>
    <row r="181" spans="2:14" ht="18.75" x14ac:dyDescent="0.3">
      <c r="B181" s="47" t="s">
        <v>406</v>
      </c>
      <c r="C181" s="94" t="s">
        <v>212</v>
      </c>
      <c r="D181" s="94" t="s">
        <v>534</v>
      </c>
      <c r="E181" s="48">
        <v>0</v>
      </c>
      <c r="F181" s="95"/>
      <c r="G181" s="9">
        <f t="shared" si="2"/>
        <v>64.259999999999991</v>
      </c>
      <c r="H181" s="9">
        <v>54</v>
      </c>
      <c r="I181" s="9">
        <f>H181*(1+VOLUMES!$R$335/100)</f>
        <v>54</v>
      </c>
      <c r="J181" s="52">
        <v>1</v>
      </c>
      <c r="K181" s="9">
        <v>1.7000000000000002</v>
      </c>
      <c r="L181" t="str">
        <f t="shared" si="6"/>
        <v>Aire30 S9-5</v>
      </c>
      <c r="N181">
        <v>178</v>
      </c>
    </row>
    <row r="182" spans="2:14" ht="18.75" x14ac:dyDescent="0.3">
      <c r="B182" s="47" t="s">
        <v>407</v>
      </c>
      <c r="C182" s="94" t="s">
        <v>212</v>
      </c>
      <c r="D182" s="94" t="s">
        <v>276</v>
      </c>
      <c r="E182" s="48">
        <v>0</v>
      </c>
      <c r="F182" s="95"/>
      <c r="G182" s="9">
        <f t="shared" si="2"/>
        <v>67.83</v>
      </c>
      <c r="H182" s="9">
        <v>57</v>
      </c>
      <c r="I182" s="9">
        <f>H182*(1+VOLUMES!$R$335/100)</f>
        <v>57</v>
      </c>
      <c r="J182" s="52">
        <v>1</v>
      </c>
      <c r="K182" s="9">
        <v>1.7000000000000002</v>
      </c>
      <c r="L182" t="str">
        <f t="shared" si="6"/>
        <v>Aire30 S9-5</v>
      </c>
      <c r="N182">
        <v>179</v>
      </c>
    </row>
    <row r="183" spans="2:14" ht="18.75" x14ac:dyDescent="0.3">
      <c r="B183" s="47" t="s">
        <v>408</v>
      </c>
      <c r="C183" s="94" t="s">
        <v>213</v>
      </c>
      <c r="D183" s="94" t="s">
        <v>534</v>
      </c>
      <c r="E183" s="48">
        <v>0</v>
      </c>
      <c r="F183" s="95"/>
      <c r="G183" s="9">
        <f t="shared" si="2"/>
        <v>64.259999999999991</v>
      </c>
      <c r="H183" s="9">
        <v>54</v>
      </c>
      <c r="I183" s="9">
        <f>H183*(1+VOLUMES!$R$335/100)</f>
        <v>54</v>
      </c>
      <c r="J183" s="52">
        <v>1</v>
      </c>
      <c r="K183" s="9">
        <v>1.7000000000000002</v>
      </c>
      <c r="L183" t="str">
        <f t="shared" si="6"/>
        <v>Aire30 S9-6</v>
      </c>
      <c r="N183">
        <v>180</v>
      </c>
    </row>
    <row r="184" spans="2:14" ht="18.75" x14ac:dyDescent="0.3">
      <c r="B184" s="47" t="s">
        <v>409</v>
      </c>
      <c r="C184" s="94" t="s">
        <v>213</v>
      </c>
      <c r="D184" s="94" t="s">
        <v>276</v>
      </c>
      <c r="E184" s="48">
        <v>0</v>
      </c>
      <c r="F184" s="95"/>
      <c r="G184" s="9">
        <f t="shared" si="2"/>
        <v>67.83</v>
      </c>
      <c r="H184" s="9">
        <v>57</v>
      </c>
      <c r="I184" s="9">
        <f>H184*(1+VOLUMES!$R$335/100)</f>
        <v>57</v>
      </c>
      <c r="J184" s="52">
        <v>1</v>
      </c>
      <c r="K184" s="9">
        <v>1.7000000000000002</v>
      </c>
      <c r="L184" t="str">
        <f t="shared" si="6"/>
        <v>Aire30 S9-6</v>
      </c>
      <c r="N184">
        <v>181</v>
      </c>
    </row>
    <row r="185" spans="2:14" ht="18.75" x14ac:dyDescent="0.3">
      <c r="B185" s="47" t="s">
        <v>410</v>
      </c>
      <c r="C185" s="94" t="s">
        <v>214</v>
      </c>
      <c r="D185" s="94" t="s">
        <v>534</v>
      </c>
      <c r="E185" s="48">
        <v>0</v>
      </c>
      <c r="F185" s="95"/>
      <c r="G185" s="9">
        <f t="shared" si="2"/>
        <v>64.259999999999991</v>
      </c>
      <c r="H185" s="9">
        <v>54</v>
      </c>
      <c r="I185" s="9">
        <f>H185*(1+VOLUMES!$R$335/100)</f>
        <v>54</v>
      </c>
      <c r="J185" s="52">
        <v>1</v>
      </c>
      <c r="K185" s="9">
        <v>1.9000000000000001</v>
      </c>
      <c r="L185" t="str">
        <f t="shared" si="6"/>
        <v>Aire30 S9-7</v>
      </c>
      <c r="N185">
        <v>182</v>
      </c>
    </row>
    <row r="186" spans="2:14" ht="18.75" x14ac:dyDescent="0.3">
      <c r="B186" s="47" t="s">
        <v>411</v>
      </c>
      <c r="C186" s="94" t="s">
        <v>214</v>
      </c>
      <c r="D186" s="94" t="s">
        <v>276</v>
      </c>
      <c r="E186" s="48">
        <v>0</v>
      </c>
      <c r="F186" s="95"/>
      <c r="G186" s="9">
        <f t="shared" si="2"/>
        <v>67.83</v>
      </c>
      <c r="H186" s="9">
        <v>57</v>
      </c>
      <c r="I186" s="9">
        <f>H186*(1+VOLUMES!$R$335/100)</f>
        <v>57</v>
      </c>
      <c r="J186" s="52">
        <v>1</v>
      </c>
      <c r="K186" s="9">
        <v>1.9000000000000001</v>
      </c>
      <c r="L186" t="str">
        <f t="shared" si="6"/>
        <v>Aire30 S9-7</v>
      </c>
      <c r="N186">
        <v>183</v>
      </c>
    </row>
    <row r="187" spans="2:14" ht="18.75" x14ac:dyDescent="0.3">
      <c r="B187" s="47" t="s">
        <v>412</v>
      </c>
      <c r="C187" s="94" t="s">
        <v>215</v>
      </c>
      <c r="D187" s="94" t="s">
        <v>534</v>
      </c>
      <c r="E187" s="48">
        <v>0</v>
      </c>
      <c r="F187" s="95"/>
      <c r="G187" s="9">
        <f t="shared" si="2"/>
        <v>64.259999999999991</v>
      </c>
      <c r="H187" s="9">
        <v>54</v>
      </c>
      <c r="I187" s="9">
        <f>H187*(1+VOLUMES!$R$335/100)</f>
        <v>54</v>
      </c>
      <c r="J187" s="52">
        <v>1</v>
      </c>
      <c r="K187" s="9">
        <v>1.9000000000000001</v>
      </c>
      <c r="L187" t="str">
        <f t="shared" si="6"/>
        <v>Aire30 S9-8</v>
      </c>
      <c r="N187">
        <v>184</v>
      </c>
    </row>
    <row r="188" spans="2:14" ht="18.75" x14ac:dyDescent="0.3">
      <c r="B188" s="47" t="s">
        <v>413</v>
      </c>
      <c r="C188" s="94" t="s">
        <v>215</v>
      </c>
      <c r="D188" s="94" t="s">
        <v>276</v>
      </c>
      <c r="E188" s="48">
        <v>0</v>
      </c>
      <c r="F188" s="95"/>
      <c r="G188" s="9">
        <f t="shared" si="2"/>
        <v>67.83</v>
      </c>
      <c r="H188" s="9">
        <v>57</v>
      </c>
      <c r="I188" s="9">
        <f>H188*(1+VOLUMES!$R$335/100)</f>
        <v>57</v>
      </c>
      <c r="J188" s="52">
        <v>1</v>
      </c>
      <c r="K188" s="9">
        <v>1.9000000000000001</v>
      </c>
      <c r="L188" t="str">
        <f t="shared" si="6"/>
        <v>Aire30 S9-8</v>
      </c>
      <c r="N188">
        <v>185</v>
      </c>
    </row>
    <row r="189" spans="2:14" ht="18.75" x14ac:dyDescent="0.3">
      <c r="B189" s="47" t="s">
        <v>414</v>
      </c>
      <c r="C189" s="94" t="s">
        <v>216</v>
      </c>
      <c r="D189" s="94" t="s">
        <v>534</v>
      </c>
      <c r="E189" s="48">
        <v>0</v>
      </c>
      <c r="F189" s="95"/>
      <c r="G189" s="9">
        <f t="shared" si="2"/>
        <v>86.86999999999999</v>
      </c>
      <c r="H189" s="9">
        <v>73</v>
      </c>
      <c r="I189" s="9">
        <f>H189*(1+VOLUMES!$R$335/100)</f>
        <v>73</v>
      </c>
      <c r="J189" s="52">
        <v>1</v>
      </c>
      <c r="K189" s="9">
        <v>2.4</v>
      </c>
      <c r="L189" t="str">
        <f t="shared" si="6"/>
        <v>Aire40 S10-1</v>
      </c>
      <c r="N189">
        <v>186</v>
      </c>
    </row>
    <row r="190" spans="2:14" ht="18.75" x14ac:dyDescent="0.3">
      <c r="B190" s="47" t="s">
        <v>415</v>
      </c>
      <c r="C190" s="94" t="s">
        <v>216</v>
      </c>
      <c r="D190" s="94" t="s">
        <v>276</v>
      </c>
      <c r="E190" s="48">
        <v>0</v>
      </c>
      <c r="F190" s="95"/>
      <c r="G190" s="9">
        <f t="shared" si="2"/>
        <v>91.63</v>
      </c>
      <c r="H190" s="9">
        <v>77</v>
      </c>
      <c r="I190" s="9">
        <f>H190*(1+VOLUMES!$R$335/100)</f>
        <v>77</v>
      </c>
      <c r="J190" s="52">
        <v>1</v>
      </c>
      <c r="K190" s="9">
        <v>2.4</v>
      </c>
      <c r="L190" t="str">
        <f t="shared" si="6"/>
        <v>Aire40 S10-1</v>
      </c>
      <c r="N190">
        <v>187</v>
      </c>
    </row>
    <row r="191" spans="2:14" ht="18.75" x14ac:dyDescent="0.3">
      <c r="B191" s="47" t="s">
        <v>416</v>
      </c>
      <c r="C191" s="94" t="s">
        <v>217</v>
      </c>
      <c r="D191" s="94" t="s">
        <v>534</v>
      </c>
      <c r="E191" s="48">
        <v>0</v>
      </c>
      <c r="F191" s="95"/>
      <c r="G191" s="9">
        <f t="shared" si="2"/>
        <v>86.86999999999999</v>
      </c>
      <c r="H191" s="9">
        <v>73</v>
      </c>
      <c r="I191" s="9">
        <f>H191*(1+VOLUMES!$R$335/100)</f>
        <v>73</v>
      </c>
      <c r="J191" s="52">
        <v>1</v>
      </c>
      <c r="K191" s="9">
        <v>2.4</v>
      </c>
      <c r="L191" t="str">
        <f t="shared" ref="L191:L254" si="7">PROPER(C191)</f>
        <v>Aire40 S10-2</v>
      </c>
      <c r="N191">
        <v>188</v>
      </c>
    </row>
    <row r="192" spans="2:14" ht="18.75" x14ac:dyDescent="0.3">
      <c r="B192" s="47" t="s">
        <v>417</v>
      </c>
      <c r="C192" s="94" t="s">
        <v>217</v>
      </c>
      <c r="D192" s="94" t="s">
        <v>276</v>
      </c>
      <c r="E192" s="48">
        <v>0</v>
      </c>
      <c r="F192" s="95"/>
      <c r="G192" s="9">
        <f t="shared" si="2"/>
        <v>91.63</v>
      </c>
      <c r="H192" s="9">
        <v>77</v>
      </c>
      <c r="I192" s="9">
        <f>H192*(1+VOLUMES!$R$335/100)</f>
        <v>77</v>
      </c>
      <c r="J192" s="52">
        <v>1</v>
      </c>
      <c r="K192" s="9">
        <v>2.4</v>
      </c>
      <c r="L192" t="str">
        <f t="shared" si="7"/>
        <v>Aire40 S10-2</v>
      </c>
      <c r="N192">
        <v>189</v>
      </c>
    </row>
    <row r="193" spans="2:14" ht="18.75" x14ac:dyDescent="0.3">
      <c r="B193" s="47" t="s">
        <v>418</v>
      </c>
      <c r="C193" s="94" t="s">
        <v>218</v>
      </c>
      <c r="D193" s="94" t="s">
        <v>534</v>
      </c>
      <c r="E193" s="48">
        <v>0</v>
      </c>
      <c r="F193" s="95"/>
      <c r="G193" s="9">
        <f t="shared" si="2"/>
        <v>90.44</v>
      </c>
      <c r="H193" s="9">
        <v>76</v>
      </c>
      <c r="I193" s="9">
        <f>H193*(1+VOLUMES!$R$335/100)</f>
        <v>76</v>
      </c>
      <c r="J193" s="52">
        <v>1</v>
      </c>
      <c r="K193" s="9">
        <v>2.7</v>
      </c>
      <c r="L193" t="str">
        <f t="shared" si="7"/>
        <v>Aire40 S10-3</v>
      </c>
      <c r="N193">
        <v>190</v>
      </c>
    </row>
    <row r="194" spans="2:14" ht="18.75" x14ac:dyDescent="0.3">
      <c r="B194" s="47" t="s">
        <v>419</v>
      </c>
      <c r="C194" s="94" t="s">
        <v>218</v>
      </c>
      <c r="D194" s="94" t="s">
        <v>276</v>
      </c>
      <c r="E194" s="48">
        <v>0</v>
      </c>
      <c r="F194" s="95"/>
      <c r="G194" s="9">
        <f t="shared" si="2"/>
        <v>96.39</v>
      </c>
      <c r="H194" s="9">
        <v>81</v>
      </c>
      <c r="I194" s="9">
        <f>H194*(1+VOLUMES!$R$335/100)</f>
        <v>81</v>
      </c>
      <c r="J194" s="52">
        <v>1</v>
      </c>
      <c r="K194" s="9">
        <v>2.7</v>
      </c>
      <c r="L194" t="str">
        <f t="shared" si="7"/>
        <v>Aire40 S10-3</v>
      </c>
      <c r="N194">
        <v>191</v>
      </c>
    </row>
    <row r="195" spans="2:14" ht="18.75" x14ac:dyDescent="0.3">
      <c r="B195" s="47" t="s">
        <v>420</v>
      </c>
      <c r="C195" s="94" t="s">
        <v>219</v>
      </c>
      <c r="D195" s="94" t="s">
        <v>534</v>
      </c>
      <c r="E195" s="48">
        <v>0</v>
      </c>
      <c r="F195" s="95"/>
      <c r="G195" s="9">
        <f t="shared" si="2"/>
        <v>90.44</v>
      </c>
      <c r="H195" s="9">
        <v>76</v>
      </c>
      <c r="I195" s="9">
        <f>H195*(1+VOLUMES!$R$335/100)</f>
        <v>76</v>
      </c>
      <c r="J195" s="52">
        <v>1</v>
      </c>
      <c r="K195" s="9">
        <v>2.7</v>
      </c>
      <c r="L195" t="str">
        <f t="shared" si="7"/>
        <v>Aire40 S10-4</v>
      </c>
      <c r="N195">
        <v>192</v>
      </c>
    </row>
    <row r="196" spans="2:14" ht="18.75" x14ac:dyDescent="0.3">
      <c r="B196" s="47" t="s">
        <v>421</v>
      </c>
      <c r="C196" s="94" t="s">
        <v>219</v>
      </c>
      <c r="D196" s="94" t="s">
        <v>276</v>
      </c>
      <c r="E196" s="48">
        <v>0</v>
      </c>
      <c r="F196" s="95"/>
      <c r="G196" s="9">
        <f t="shared" si="2"/>
        <v>96.39</v>
      </c>
      <c r="H196" s="9">
        <v>81</v>
      </c>
      <c r="I196" s="9">
        <f>H196*(1+VOLUMES!$R$335/100)</f>
        <v>81</v>
      </c>
      <c r="J196" s="52">
        <v>1</v>
      </c>
      <c r="K196" s="9">
        <v>2.7</v>
      </c>
      <c r="L196" t="str">
        <f t="shared" si="7"/>
        <v>Aire40 S10-4</v>
      </c>
      <c r="N196">
        <v>193</v>
      </c>
    </row>
    <row r="197" spans="2:14" ht="18.75" x14ac:dyDescent="0.3">
      <c r="B197" s="47" t="s">
        <v>422</v>
      </c>
      <c r="C197" s="94" t="s">
        <v>220</v>
      </c>
      <c r="D197" s="94" t="s">
        <v>534</v>
      </c>
      <c r="E197" s="48">
        <v>0</v>
      </c>
      <c r="F197" s="95"/>
      <c r="G197" s="9">
        <f t="shared" si="2"/>
        <v>94.009999999999991</v>
      </c>
      <c r="H197" s="9">
        <v>79</v>
      </c>
      <c r="I197" s="9">
        <f>H197*(1+VOLUMES!$R$335/100)</f>
        <v>79</v>
      </c>
      <c r="J197" s="52">
        <v>1</v>
      </c>
      <c r="K197" s="9">
        <v>3</v>
      </c>
      <c r="L197" t="str">
        <f t="shared" si="7"/>
        <v>Aire40 S10-5</v>
      </c>
      <c r="N197">
        <v>194</v>
      </c>
    </row>
    <row r="198" spans="2:14" ht="18.75" x14ac:dyDescent="0.3">
      <c r="B198" s="47" t="s">
        <v>423</v>
      </c>
      <c r="C198" s="94" t="s">
        <v>220</v>
      </c>
      <c r="D198" s="94" t="s">
        <v>276</v>
      </c>
      <c r="E198" s="48">
        <v>0</v>
      </c>
      <c r="F198" s="95"/>
      <c r="G198" s="9">
        <f t="shared" si="2"/>
        <v>97.58</v>
      </c>
      <c r="H198" s="9">
        <v>82</v>
      </c>
      <c r="I198" s="9">
        <f>H198*(1+VOLUMES!$R$335/100)</f>
        <v>82</v>
      </c>
      <c r="J198" s="52">
        <v>1</v>
      </c>
      <c r="K198" s="9">
        <v>3</v>
      </c>
      <c r="L198" t="str">
        <f t="shared" si="7"/>
        <v>Aire40 S10-5</v>
      </c>
      <c r="N198">
        <v>195</v>
      </c>
    </row>
    <row r="199" spans="2:14" ht="18.75" x14ac:dyDescent="0.3">
      <c r="B199" s="47" t="s">
        <v>424</v>
      </c>
      <c r="C199" s="94" t="s">
        <v>221</v>
      </c>
      <c r="D199" s="94" t="s">
        <v>534</v>
      </c>
      <c r="E199" s="48">
        <v>0</v>
      </c>
      <c r="F199" s="95"/>
      <c r="G199" s="9">
        <f t="shared" si="2"/>
        <v>94.009999999999991</v>
      </c>
      <c r="H199" s="9">
        <v>79</v>
      </c>
      <c r="I199" s="9">
        <f>H199*(1+VOLUMES!$R$335/100)</f>
        <v>79</v>
      </c>
      <c r="J199" s="52">
        <v>1</v>
      </c>
      <c r="K199" s="9">
        <v>3</v>
      </c>
      <c r="L199" t="str">
        <f t="shared" si="7"/>
        <v>Aire40 S10-6</v>
      </c>
      <c r="N199">
        <v>196</v>
      </c>
    </row>
    <row r="200" spans="2:14" ht="18.75" x14ac:dyDescent="0.3">
      <c r="B200" s="47" t="s">
        <v>425</v>
      </c>
      <c r="C200" s="94" t="s">
        <v>221</v>
      </c>
      <c r="D200" s="94" t="s">
        <v>276</v>
      </c>
      <c r="E200" s="48">
        <v>0</v>
      </c>
      <c r="F200" s="95"/>
      <c r="G200" s="9">
        <f t="shared" si="2"/>
        <v>97.58</v>
      </c>
      <c r="H200" s="9">
        <v>82</v>
      </c>
      <c r="I200" s="9">
        <f>H200*(1+VOLUMES!$R$335/100)</f>
        <v>82</v>
      </c>
      <c r="J200" s="52">
        <v>1</v>
      </c>
      <c r="K200" s="9">
        <v>3</v>
      </c>
      <c r="L200" t="str">
        <f t="shared" si="7"/>
        <v>Aire40 S10-6</v>
      </c>
      <c r="N200">
        <v>197</v>
      </c>
    </row>
    <row r="201" spans="2:14" ht="18.75" x14ac:dyDescent="0.3">
      <c r="B201" s="47" t="s">
        <v>426</v>
      </c>
      <c r="C201" s="94" t="s">
        <v>222</v>
      </c>
      <c r="D201" s="94" t="s">
        <v>534</v>
      </c>
      <c r="E201" s="48">
        <v>0</v>
      </c>
      <c r="F201" s="95"/>
      <c r="G201" s="9">
        <f t="shared" si="2"/>
        <v>97.58</v>
      </c>
      <c r="H201" s="9">
        <v>82</v>
      </c>
      <c r="I201" s="9">
        <f>H201*(1+VOLUMES!$R$335/100)</f>
        <v>82</v>
      </c>
      <c r="J201" s="52">
        <v>1</v>
      </c>
      <c r="K201" s="9">
        <v>3.3000000000000003</v>
      </c>
      <c r="L201" t="str">
        <f t="shared" si="7"/>
        <v>Aire40 S10-7</v>
      </c>
      <c r="N201">
        <v>198</v>
      </c>
    </row>
    <row r="202" spans="2:14" ht="18.75" x14ac:dyDescent="0.3">
      <c r="B202" s="47" t="s">
        <v>427</v>
      </c>
      <c r="C202" s="94" t="s">
        <v>222</v>
      </c>
      <c r="D202" s="94" t="s">
        <v>276</v>
      </c>
      <c r="E202" s="48">
        <v>0</v>
      </c>
      <c r="F202" s="95"/>
      <c r="G202" s="9">
        <f t="shared" si="2"/>
        <v>103.53</v>
      </c>
      <c r="H202" s="9">
        <v>87</v>
      </c>
      <c r="I202" s="9">
        <f>H202*(1+VOLUMES!$R$335/100)</f>
        <v>87</v>
      </c>
      <c r="J202" s="52">
        <v>1</v>
      </c>
      <c r="K202" s="9">
        <v>3.3000000000000003</v>
      </c>
      <c r="L202" t="str">
        <f t="shared" si="7"/>
        <v>Aire40 S10-7</v>
      </c>
      <c r="N202">
        <v>199</v>
      </c>
    </row>
    <row r="203" spans="2:14" ht="18.75" x14ac:dyDescent="0.3">
      <c r="B203" s="47" t="s">
        <v>428</v>
      </c>
      <c r="C203" s="94" t="s">
        <v>223</v>
      </c>
      <c r="D203" s="94" t="s">
        <v>534</v>
      </c>
      <c r="E203" s="48">
        <v>0</v>
      </c>
      <c r="F203" s="95"/>
      <c r="G203" s="9">
        <f t="shared" si="2"/>
        <v>97.58</v>
      </c>
      <c r="H203" s="9">
        <v>82</v>
      </c>
      <c r="I203" s="9">
        <f>H203*(1+VOLUMES!$R$335/100)</f>
        <v>82</v>
      </c>
      <c r="J203" s="52">
        <v>1</v>
      </c>
      <c r="K203" s="9">
        <v>3.3000000000000003</v>
      </c>
      <c r="L203" t="str">
        <f t="shared" si="7"/>
        <v>Aire40 S10-8</v>
      </c>
      <c r="N203">
        <v>200</v>
      </c>
    </row>
    <row r="204" spans="2:14" ht="18.75" x14ac:dyDescent="0.3">
      <c r="B204" s="47" t="s">
        <v>429</v>
      </c>
      <c r="C204" s="94" t="s">
        <v>223</v>
      </c>
      <c r="D204" s="94" t="s">
        <v>276</v>
      </c>
      <c r="E204" s="48">
        <v>0</v>
      </c>
      <c r="F204" s="95"/>
      <c r="G204" s="9">
        <f t="shared" si="2"/>
        <v>103.53</v>
      </c>
      <c r="H204" s="9">
        <v>87</v>
      </c>
      <c r="I204" s="9">
        <f>H204*(1+VOLUMES!$R$335/100)</f>
        <v>87</v>
      </c>
      <c r="J204" s="52">
        <v>1</v>
      </c>
      <c r="K204" s="9">
        <v>3.3000000000000003</v>
      </c>
      <c r="L204" t="str">
        <f t="shared" si="7"/>
        <v>Aire40 S10-8</v>
      </c>
      <c r="N204">
        <v>201</v>
      </c>
    </row>
    <row r="205" spans="2:14" ht="18.75" x14ac:dyDescent="0.3">
      <c r="B205" s="47" t="s">
        <v>430</v>
      </c>
      <c r="C205" s="94" t="s">
        <v>224</v>
      </c>
      <c r="D205" s="94" t="s">
        <v>534</v>
      </c>
      <c r="E205" s="48">
        <v>0</v>
      </c>
      <c r="F205" s="95"/>
      <c r="G205" s="9">
        <f t="shared" si="2"/>
        <v>111.86</v>
      </c>
      <c r="H205" s="9">
        <v>94</v>
      </c>
      <c r="I205" s="9">
        <f>H205*(1+VOLUMES!$R$335/100)</f>
        <v>94</v>
      </c>
      <c r="J205" s="52">
        <v>1</v>
      </c>
      <c r="K205" s="9">
        <v>4</v>
      </c>
      <c r="L205" t="str">
        <f t="shared" si="7"/>
        <v>Aire40 S10-9</v>
      </c>
      <c r="N205">
        <v>202</v>
      </c>
    </row>
    <row r="206" spans="2:14" ht="18.75" x14ac:dyDescent="0.3">
      <c r="B206" s="47" t="s">
        <v>431</v>
      </c>
      <c r="C206" s="94" t="s">
        <v>224</v>
      </c>
      <c r="D206" s="94" t="s">
        <v>276</v>
      </c>
      <c r="E206" s="48">
        <v>0</v>
      </c>
      <c r="F206" s="95"/>
      <c r="G206" s="9">
        <f t="shared" si="2"/>
        <v>117.80999999999999</v>
      </c>
      <c r="H206" s="9">
        <v>99</v>
      </c>
      <c r="I206" s="9">
        <f>H206*(1+VOLUMES!$R$335/100)</f>
        <v>99</v>
      </c>
      <c r="J206" s="52">
        <v>1</v>
      </c>
      <c r="K206" s="9">
        <v>4</v>
      </c>
      <c r="L206" t="str">
        <f t="shared" si="7"/>
        <v>Aire40 S10-9</v>
      </c>
      <c r="N206">
        <v>203</v>
      </c>
    </row>
    <row r="207" spans="2:14" ht="18.75" x14ac:dyDescent="0.3">
      <c r="B207" s="47" t="s">
        <v>432</v>
      </c>
      <c r="C207" s="94" t="s">
        <v>225</v>
      </c>
      <c r="D207" s="94" t="s">
        <v>534</v>
      </c>
      <c r="E207" s="48">
        <v>0</v>
      </c>
      <c r="F207" s="95"/>
      <c r="G207" s="9">
        <f t="shared" si="2"/>
        <v>111.86</v>
      </c>
      <c r="H207" s="9">
        <v>94</v>
      </c>
      <c r="I207" s="9">
        <f>H207*(1+VOLUMES!$R$335/100)</f>
        <v>94</v>
      </c>
      <c r="J207" s="52">
        <v>1</v>
      </c>
      <c r="K207" s="9">
        <v>4</v>
      </c>
      <c r="L207" t="str">
        <f t="shared" si="7"/>
        <v>Aire40 S10-10</v>
      </c>
      <c r="N207">
        <v>204</v>
      </c>
    </row>
    <row r="208" spans="2:14" ht="18.75" x14ac:dyDescent="0.3">
      <c r="B208" s="47" t="s">
        <v>433</v>
      </c>
      <c r="C208" s="94" t="s">
        <v>225</v>
      </c>
      <c r="D208" s="94" t="s">
        <v>276</v>
      </c>
      <c r="E208" s="48">
        <v>0</v>
      </c>
      <c r="F208" s="95"/>
      <c r="G208" s="9">
        <f t="shared" si="2"/>
        <v>117.80999999999999</v>
      </c>
      <c r="H208" s="9">
        <v>99</v>
      </c>
      <c r="I208" s="9">
        <f>H208*(1+VOLUMES!$R$335/100)</f>
        <v>99</v>
      </c>
      <c r="J208" s="52">
        <v>1</v>
      </c>
      <c r="K208" s="9">
        <v>4</v>
      </c>
      <c r="L208" t="str">
        <f t="shared" si="7"/>
        <v>Aire40 S10-10</v>
      </c>
      <c r="N208">
        <v>205</v>
      </c>
    </row>
    <row r="209" spans="2:14" ht="18.75" x14ac:dyDescent="0.3">
      <c r="B209" s="47" t="s">
        <v>434</v>
      </c>
      <c r="C209" s="94" t="s">
        <v>226</v>
      </c>
      <c r="D209" s="94" t="s">
        <v>534</v>
      </c>
      <c r="E209" s="48">
        <v>0</v>
      </c>
      <c r="F209" s="95"/>
      <c r="G209" s="9">
        <f t="shared" si="2"/>
        <v>122.57</v>
      </c>
      <c r="H209" s="9">
        <v>103</v>
      </c>
      <c r="I209" s="9">
        <f>H209*(1+VOLUMES!$R$335/100)</f>
        <v>103</v>
      </c>
      <c r="J209" s="52">
        <v>1</v>
      </c>
      <c r="K209" s="9">
        <v>3.8000000000000003</v>
      </c>
      <c r="L209" t="str">
        <f t="shared" si="7"/>
        <v>Aire50 S11-1</v>
      </c>
      <c r="N209">
        <v>206</v>
      </c>
    </row>
    <row r="210" spans="2:14" ht="18.75" x14ac:dyDescent="0.3">
      <c r="B210" s="47" t="s">
        <v>435</v>
      </c>
      <c r="C210" s="94" t="s">
        <v>226</v>
      </c>
      <c r="D210" s="94" t="s">
        <v>276</v>
      </c>
      <c r="E210" s="48">
        <v>0</v>
      </c>
      <c r="F210" s="95"/>
      <c r="G210" s="9">
        <f t="shared" si="2"/>
        <v>132.09</v>
      </c>
      <c r="H210" s="9">
        <v>111</v>
      </c>
      <c r="I210" s="9">
        <f>H210*(1+VOLUMES!$R$335/100)</f>
        <v>111</v>
      </c>
      <c r="J210" s="52">
        <v>1</v>
      </c>
      <c r="K210" s="9">
        <v>3.8000000000000003</v>
      </c>
      <c r="L210" t="str">
        <f t="shared" si="7"/>
        <v>Aire50 S11-1</v>
      </c>
      <c r="N210">
        <v>207</v>
      </c>
    </row>
    <row r="211" spans="2:14" ht="18.75" x14ac:dyDescent="0.3">
      <c r="B211" s="47" t="s">
        <v>436</v>
      </c>
      <c r="C211" s="94" t="s">
        <v>227</v>
      </c>
      <c r="D211" s="94" t="s">
        <v>534</v>
      </c>
      <c r="E211" s="48">
        <v>0</v>
      </c>
      <c r="F211" s="95"/>
      <c r="G211" s="9">
        <f t="shared" si="2"/>
        <v>122.57</v>
      </c>
      <c r="H211" s="9">
        <v>103</v>
      </c>
      <c r="I211" s="9">
        <f>H211*(1+VOLUMES!$R$335/100)</f>
        <v>103</v>
      </c>
      <c r="J211" s="52">
        <v>1</v>
      </c>
      <c r="K211" s="9">
        <v>3.8000000000000003</v>
      </c>
      <c r="L211" t="str">
        <f t="shared" si="7"/>
        <v>Aire50 S11-2</v>
      </c>
      <c r="N211">
        <v>208</v>
      </c>
    </row>
    <row r="212" spans="2:14" ht="18.75" x14ac:dyDescent="0.3">
      <c r="B212" s="47" t="s">
        <v>437</v>
      </c>
      <c r="C212" s="94" t="s">
        <v>227</v>
      </c>
      <c r="D212" s="94" t="s">
        <v>276</v>
      </c>
      <c r="E212" s="48">
        <v>0</v>
      </c>
      <c r="F212" s="95"/>
      <c r="G212" s="9">
        <f t="shared" si="2"/>
        <v>132.09</v>
      </c>
      <c r="H212" s="9">
        <v>111</v>
      </c>
      <c r="I212" s="9">
        <f>H212*(1+VOLUMES!$R$335/100)</f>
        <v>111</v>
      </c>
      <c r="J212" s="52">
        <v>1</v>
      </c>
      <c r="K212" s="9">
        <v>3.8000000000000003</v>
      </c>
      <c r="L212" t="str">
        <f t="shared" si="7"/>
        <v>Aire50 S11-2</v>
      </c>
      <c r="N212">
        <v>209</v>
      </c>
    </row>
    <row r="213" spans="2:14" ht="18.75" x14ac:dyDescent="0.3">
      <c r="B213" s="47" t="s">
        <v>438</v>
      </c>
      <c r="C213" s="94" t="s">
        <v>228</v>
      </c>
      <c r="D213" s="94" t="s">
        <v>534</v>
      </c>
      <c r="E213" s="48">
        <v>0</v>
      </c>
      <c r="F213" s="95"/>
      <c r="G213" s="9">
        <f t="shared" si="2"/>
        <v>123.75999999999999</v>
      </c>
      <c r="H213" s="9">
        <v>104</v>
      </c>
      <c r="I213" s="9">
        <f>H213*(1+VOLUMES!$R$335/100)</f>
        <v>104</v>
      </c>
      <c r="J213" s="52">
        <v>1</v>
      </c>
      <c r="K213" s="9">
        <v>4.0999999999999996</v>
      </c>
      <c r="L213" t="str">
        <f t="shared" si="7"/>
        <v>Aire50 S11-3</v>
      </c>
      <c r="N213">
        <v>210</v>
      </c>
    </row>
    <row r="214" spans="2:14" ht="18.75" x14ac:dyDescent="0.3">
      <c r="B214" s="47" t="s">
        <v>439</v>
      </c>
      <c r="C214" s="94" t="s">
        <v>228</v>
      </c>
      <c r="D214" s="94" t="s">
        <v>276</v>
      </c>
      <c r="E214" s="48">
        <v>0</v>
      </c>
      <c r="F214" s="95"/>
      <c r="G214" s="9">
        <f t="shared" si="2"/>
        <v>134.47</v>
      </c>
      <c r="H214" s="9">
        <v>113</v>
      </c>
      <c r="I214" s="9">
        <f>H214*(1+VOLUMES!$R$335/100)</f>
        <v>113</v>
      </c>
      <c r="J214" s="52">
        <v>1</v>
      </c>
      <c r="K214" s="9">
        <v>4.0999999999999996</v>
      </c>
      <c r="L214" t="str">
        <f t="shared" si="7"/>
        <v>Aire50 S11-3</v>
      </c>
      <c r="N214">
        <v>211</v>
      </c>
    </row>
    <row r="215" spans="2:14" ht="18.75" x14ac:dyDescent="0.3">
      <c r="B215" s="47" t="s">
        <v>440</v>
      </c>
      <c r="C215" s="94" t="s">
        <v>229</v>
      </c>
      <c r="D215" s="94" t="s">
        <v>534</v>
      </c>
      <c r="E215" s="48">
        <v>0</v>
      </c>
      <c r="F215" s="95"/>
      <c r="G215" s="9">
        <f t="shared" si="2"/>
        <v>123.75999999999999</v>
      </c>
      <c r="H215" s="9">
        <v>104</v>
      </c>
      <c r="I215" s="9">
        <f>H215*(1+VOLUMES!$R$335/100)</f>
        <v>104</v>
      </c>
      <c r="J215" s="52">
        <v>1</v>
      </c>
      <c r="K215" s="9">
        <v>4.0999999999999996</v>
      </c>
      <c r="L215" t="str">
        <f t="shared" si="7"/>
        <v>Aire50 S11-4</v>
      </c>
      <c r="N215">
        <v>212</v>
      </c>
    </row>
    <row r="216" spans="2:14" ht="18.75" x14ac:dyDescent="0.3">
      <c r="B216" s="47" t="s">
        <v>441</v>
      </c>
      <c r="C216" s="94" t="s">
        <v>229</v>
      </c>
      <c r="D216" s="94" t="s">
        <v>276</v>
      </c>
      <c r="E216" s="48">
        <v>0</v>
      </c>
      <c r="F216" s="95"/>
      <c r="G216" s="9">
        <f t="shared" si="2"/>
        <v>134.47</v>
      </c>
      <c r="H216" s="9">
        <v>113</v>
      </c>
      <c r="I216" s="9">
        <f>H216*(1+VOLUMES!$R$335/100)</f>
        <v>113</v>
      </c>
      <c r="J216" s="52">
        <v>1</v>
      </c>
      <c r="K216" s="9">
        <v>4.0999999999999996</v>
      </c>
      <c r="L216" t="str">
        <f t="shared" si="7"/>
        <v>Aire50 S11-4</v>
      </c>
      <c r="N216">
        <v>213</v>
      </c>
    </row>
    <row r="217" spans="2:14" ht="18.75" x14ac:dyDescent="0.3">
      <c r="B217" s="47" t="s">
        <v>442</v>
      </c>
      <c r="C217" s="94" t="s">
        <v>230</v>
      </c>
      <c r="D217" s="94" t="s">
        <v>534</v>
      </c>
      <c r="E217" s="48">
        <v>0</v>
      </c>
      <c r="F217" s="95"/>
      <c r="G217" s="9">
        <f t="shared" si="2"/>
        <v>126.14</v>
      </c>
      <c r="H217" s="9">
        <v>106</v>
      </c>
      <c r="I217" s="9">
        <f>H217*(1+VOLUMES!$R$335/100)</f>
        <v>106</v>
      </c>
      <c r="J217" s="52">
        <v>1</v>
      </c>
      <c r="K217" s="9">
        <v>4.3999999999999995</v>
      </c>
      <c r="L217" t="str">
        <f t="shared" si="7"/>
        <v>Aire50 S11-5</v>
      </c>
      <c r="N217">
        <v>214</v>
      </c>
    </row>
    <row r="218" spans="2:14" ht="18.75" x14ac:dyDescent="0.3">
      <c r="B218" s="47" t="s">
        <v>443</v>
      </c>
      <c r="C218" s="94" t="s">
        <v>230</v>
      </c>
      <c r="D218" s="94" t="s">
        <v>276</v>
      </c>
      <c r="E218" s="48">
        <v>0</v>
      </c>
      <c r="F218" s="95"/>
      <c r="G218" s="9">
        <f t="shared" si="2"/>
        <v>135.66</v>
      </c>
      <c r="H218" s="9">
        <v>114</v>
      </c>
      <c r="I218" s="9">
        <f>H218*(1+VOLUMES!$R$335/100)</f>
        <v>114</v>
      </c>
      <c r="J218" s="52">
        <v>1</v>
      </c>
      <c r="K218" s="9">
        <v>4.3999999999999995</v>
      </c>
      <c r="L218" t="str">
        <f t="shared" si="7"/>
        <v>Aire50 S11-5</v>
      </c>
      <c r="N218">
        <v>215</v>
      </c>
    </row>
    <row r="219" spans="2:14" ht="18.75" x14ac:dyDescent="0.3">
      <c r="B219" s="47" t="s">
        <v>444</v>
      </c>
      <c r="C219" s="94" t="s">
        <v>231</v>
      </c>
      <c r="D219" s="94" t="s">
        <v>534</v>
      </c>
      <c r="E219" s="48">
        <v>0</v>
      </c>
      <c r="F219" s="95"/>
      <c r="G219" s="9">
        <f t="shared" si="2"/>
        <v>126.14</v>
      </c>
      <c r="H219" s="9">
        <v>106</v>
      </c>
      <c r="I219" s="9">
        <f>H219*(1+VOLUMES!$R$335/100)</f>
        <v>106</v>
      </c>
      <c r="J219" s="52">
        <v>1</v>
      </c>
      <c r="K219" s="9">
        <v>4.3999999999999995</v>
      </c>
      <c r="L219" t="str">
        <f t="shared" si="7"/>
        <v>Aire50 S11-6</v>
      </c>
      <c r="N219">
        <v>216</v>
      </c>
    </row>
    <row r="220" spans="2:14" ht="18.75" x14ac:dyDescent="0.3">
      <c r="B220" s="47" t="s">
        <v>445</v>
      </c>
      <c r="C220" s="94" t="s">
        <v>231</v>
      </c>
      <c r="D220" s="94" t="s">
        <v>276</v>
      </c>
      <c r="E220" s="48">
        <v>0</v>
      </c>
      <c r="F220" s="95"/>
      <c r="G220" s="9">
        <f t="shared" si="2"/>
        <v>135.66</v>
      </c>
      <c r="H220" s="9">
        <v>114</v>
      </c>
      <c r="I220" s="9">
        <f>H220*(1+VOLUMES!$R$335/100)</f>
        <v>114</v>
      </c>
      <c r="J220" s="52">
        <v>1</v>
      </c>
      <c r="K220" s="9">
        <v>4.3999999999999995</v>
      </c>
      <c r="L220" t="str">
        <f t="shared" si="7"/>
        <v>Aire50 S11-6</v>
      </c>
      <c r="N220">
        <v>217</v>
      </c>
    </row>
    <row r="221" spans="2:14" ht="18.75" x14ac:dyDescent="0.3">
      <c r="B221" s="47" t="s">
        <v>446</v>
      </c>
      <c r="C221" s="94" t="s">
        <v>232</v>
      </c>
      <c r="D221" s="94" t="s">
        <v>534</v>
      </c>
      <c r="E221" s="48">
        <v>0</v>
      </c>
      <c r="F221" s="95"/>
      <c r="G221" s="9">
        <f t="shared" si="2"/>
        <v>132.09</v>
      </c>
      <c r="H221" s="9">
        <v>111</v>
      </c>
      <c r="I221" s="9">
        <f>H221*(1+VOLUMES!$R$335/100)</f>
        <v>111</v>
      </c>
      <c r="J221" s="52">
        <v>1</v>
      </c>
      <c r="K221" s="9">
        <v>4.9000000000000004</v>
      </c>
      <c r="L221" t="str">
        <f t="shared" si="7"/>
        <v>Aire50 S11-7</v>
      </c>
      <c r="N221">
        <v>218</v>
      </c>
    </row>
    <row r="222" spans="2:14" ht="18.75" x14ac:dyDescent="0.3">
      <c r="B222" s="47" t="s">
        <v>447</v>
      </c>
      <c r="C222" s="94" t="s">
        <v>232</v>
      </c>
      <c r="D222" s="94" t="s">
        <v>276</v>
      </c>
      <c r="E222" s="48">
        <v>0</v>
      </c>
      <c r="F222" s="95"/>
      <c r="G222" s="9">
        <f t="shared" si="2"/>
        <v>141.60999999999999</v>
      </c>
      <c r="H222" s="9">
        <v>119</v>
      </c>
      <c r="I222" s="9">
        <f>H222*(1+VOLUMES!$R$335/100)</f>
        <v>119</v>
      </c>
      <c r="J222" s="52">
        <v>1</v>
      </c>
      <c r="K222" s="9">
        <v>4.9000000000000004</v>
      </c>
      <c r="L222" t="str">
        <f t="shared" si="7"/>
        <v>Aire50 S11-7</v>
      </c>
      <c r="N222">
        <v>219</v>
      </c>
    </row>
    <row r="223" spans="2:14" ht="18.75" x14ac:dyDescent="0.3">
      <c r="B223" s="47" t="s">
        <v>448</v>
      </c>
      <c r="C223" s="94" t="s">
        <v>233</v>
      </c>
      <c r="D223" s="94" t="s">
        <v>534</v>
      </c>
      <c r="E223" s="48">
        <v>0</v>
      </c>
      <c r="F223" s="95"/>
      <c r="G223" s="9">
        <f t="shared" si="2"/>
        <v>132.09</v>
      </c>
      <c r="H223" s="9">
        <v>111</v>
      </c>
      <c r="I223" s="9">
        <f>H223*(1+VOLUMES!$R$335/100)</f>
        <v>111</v>
      </c>
      <c r="J223" s="52">
        <v>1</v>
      </c>
      <c r="K223" s="9">
        <v>4.9000000000000004</v>
      </c>
      <c r="L223" t="str">
        <f t="shared" si="7"/>
        <v>Aire50 S11-8</v>
      </c>
      <c r="N223">
        <v>220</v>
      </c>
    </row>
    <row r="224" spans="2:14" ht="18.75" x14ac:dyDescent="0.3">
      <c r="B224" s="47" t="s">
        <v>449</v>
      </c>
      <c r="C224" s="94" t="s">
        <v>233</v>
      </c>
      <c r="D224" s="94" t="s">
        <v>276</v>
      </c>
      <c r="E224" s="48">
        <v>0</v>
      </c>
      <c r="F224" s="95"/>
      <c r="G224" s="9">
        <f t="shared" si="2"/>
        <v>141.60999999999999</v>
      </c>
      <c r="H224" s="9">
        <v>119</v>
      </c>
      <c r="I224" s="9">
        <f>H224*(1+VOLUMES!$R$335/100)</f>
        <v>119</v>
      </c>
      <c r="J224" s="52">
        <v>1</v>
      </c>
      <c r="K224" s="9">
        <v>4.9000000000000004</v>
      </c>
      <c r="L224" t="str">
        <f t="shared" si="7"/>
        <v>Aire50 S11-8</v>
      </c>
      <c r="N224">
        <v>221</v>
      </c>
    </row>
    <row r="225" spans="2:14" ht="18.75" x14ac:dyDescent="0.3">
      <c r="B225" s="47" t="s">
        <v>450</v>
      </c>
      <c r="C225" s="94" t="s">
        <v>234</v>
      </c>
      <c r="D225" s="94" t="s">
        <v>534</v>
      </c>
      <c r="E225" s="48">
        <v>0</v>
      </c>
      <c r="F225" s="95"/>
      <c r="G225" s="9">
        <f t="shared" si="2"/>
        <v>116.61999999999999</v>
      </c>
      <c r="H225" s="9">
        <v>98</v>
      </c>
      <c r="I225" s="9">
        <f>H225*(1+VOLUMES!$R$335/100)</f>
        <v>98</v>
      </c>
      <c r="J225" s="52">
        <v>1</v>
      </c>
      <c r="K225" s="9">
        <v>4.0999999999999996</v>
      </c>
      <c r="L225" t="str">
        <f t="shared" si="7"/>
        <v>Viento S12-1</v>
      </c>
      <c r="N225">
        <v>222</v>
      </c>
    </row>
    <row r="226" spans="2:14" ht="18.75" x14ac:dyDescent="0.3">
      <c r="B226" s="47" t="s">
        <v>451</v>
      </c>
      <c r="C226" s="94" t="s">
        <v>234</v>
      </c>
      <c r="D226" s="94" t="s">
        <v>276</v>
      </c>
      <c r="E226" s="48">
        <v>0</v>
      </c>
      <c r="F226" s="95"/>
      <c r="G226" s="9">
        <f t="shared" si="2"/>
        <v>126.14</v>
      </c>
      <c r="H226" s="9">
        <v>106</v>
      </c>
      <c r="I226" s="9">
        <f>H226*(1+VOLUMES!$R$335/100)</f>
        <v>106</v>
      </c>
      <c r="J226" s="52">
        <v>1</v>
      </c>
      <c r="K226" s="9">
        <v>4.0999999999999996</v>
      </c>
      <c r="L226" t="str">
        <f t="shared" si="7"/>
        <v>Viento S12-1</v>
      </c>
      <c r="N226">
        <v>223</v>
      </c>
    </row>
    <row r="227" spans="2:14" ht="18.75" x14ac:dyDescent="0.3">
      <c r="B227" s="47" t="s">
        <v>452</v>
      </c>
      <c r="C227" s="94" t="s">
        <v>235</v>
      </c>
      <c r="D227" s="94" t="s">
        <v>534</v>
      </c>
      <c r="E227" s="48">
        <v>0</v>
      </c>
      <c r="F227" s="95"/>
      <c r="G227" s="9">
        <f t="shared" si="2"/>
        <v>116.61999999999999</v>
      </c>
      <c r="H227" s="9">
        <v>98</v>
      </c>
      <c r="I227" s="9">
        <f>H227*(1+VOLUMES!$R$335/100)</f>
        <v>98</v>
      </c>
      <c r="J227" s="52">
        <v>1</v>
      </c>
      <c r="K227" s="9">
        <v>4.0999999999999996</v>
      </c>
      <c r="L227" t="str">
        <f t="shared" si="7"/>
        <v>Viento S12-2</v>
      </c>
      <c r="N227">
        <v>224</v>
      </c>
    </row>
    <row r="228" spans="2:14" ht="18.75" x14ac:dyDescent="0.3">
      <c r="B228" s="47" t="s">
        <v>453</v>
      </c>
      <c r="C228" s="94" t="s">
        <v>235</v>
      </c>
      <c r="D228" s="94" t="s">
        <v>276</v>
      </c>
      <c r="E228" s="48">
        <v>0</v>
      </c>
      <c r="F228" s="95"/>
      <c r="G228" s="9">
        <f t="shared" si="2"/>
        <v>126.14</v>
      </c>
      <c r="H228" s="9">
        <v>106</v>
      </c>
      <c r="I228" s="9">
        <f>H228*(1+VOLUMES!$R$335/100)</f>
        <v>106</v>
      </c>
      <c r="J228" s="52">
        <v>1</v>
      </c>
      <c r="K228" s="9">
        <v>4.0999999999999996</v>
      </c>
      <c r="L228" t="str">
        <f t="shared" si="7"/>
        <v>Viento S12-2</v>
      </c>
      <c r="N228">
        <v>225</v>
      </c>
    </row>
    <row r="229" spans="2:14" ht="18.75" x14ac:dyDescent="0.3">
      <c r="B229" s="47" t="s">
        <v>454</v>
      </c>
      <c r="C229" s="94" t="s">
        <v>236</v>
      </c>
      <c r="D229" s="94" t="s">
        <v>534</v>
      </c>
      <c r="E229" s="48">
        <v>0</v>
      </c>
      <c r="F229" s="95"/>
      <c r="G229" s="9">
        <f t="shared" si="2"/>
        <v>122.57</v>
      </c>
      <c r="H229" s="9">
        <v>103</v>
      </c>
      <c r="I229" s="9">
        <f>H229*(1+VOLUMES!$R$335/100)</f>
        <v>103</v>
      </c>
      <c r="J229" s="52">
        <v>1</v>
      </c>
      <c r="K229" s="9">
        <v>4.3999999999999995</v>
      </c>
      <c r="L229" t="str">
        <f t="shared" si="7"/>
        <v>Viento S12-3</v>
      </c>
      <c r="N229">
        <v>226</v>
      </c>
    </row>
    <row r="230" spans="2:14" ht="18.75" x14ac:dyDescent="0.3">
      <c r="B230" s="47" t="s">
        <v>455</v>
      </c>
      <c r="C230" s="94" t="s">
        <v>236</v>
      </c>
      <c r="D230" s="94" t="s">
        <v>276</v>
      </c>
      <c r="E230" s="48">
        <v>0</v>
      </c>
      <c r="F230" s="95"/>
      <c r="G230" s="9">
        <f t="shared" si="2"/>
        <v>132.09</v>
      </c>
      <c r="H230" s="9">
        <v>111</v>
      </c>
      <c r="I230" s="9">
        <f>H230*(1+VOLUMES!$R$335/100)</f>
        <v>111</v>
      </c>
      <c r="J230" s="52">
        <v>1</v>
      </c>
      <c r="K230" s="9">
        <v>4.3999999999999995</v>
      </c>
      <c r="L230" t="str">
        <f t="shared" si="7"/>
        <v>Viento S12-3</v>
      </c>
      <c r="N230">
        <v>227</v>
      </c>
    </row>
    <row r="231" spans="2:14" ht="18.75" x14ac:dyDescent="0.3">
      <c r="B231" s="47" t="s">
        <v>456</v>
      </c>
      <c r="C231" s="94" t="s">
        <v>237</v>
      </c>
      <c r="D231" s="94" t="s">
        <v>534</v>
      </c>
      <c r="E231" s="48">
        <v>0</v>
      </c>
      <c r="F231" s="95"/>
      <c r="G231" s="9">
        <f t="shared" si="2"/>
        <v>122.57</v>
      </c>
      <c r="H231" s="9">
        <v>103</v>
      </c>
      <c r="I231" s="9">
        <f>H231*(1+VOLUMES!$R$335/100)</f>
        <v>103</v>
      </c>
      <c r="J231" s="52">
        <v>1</v>
      </c>
      <c r="K231" s="9">
        <v>4.3999999999999995</v>
      </c>
      <c r="L231" t="str">
        <f t="shared" si="7"/>
        <v>Viento S12-4</v>
      </c>
      <c r="N231">
        <v>228</v>
      </c>
    </row>
    <row r="232" spans="2:14" ht="18.75" x14ac:dyDescent="0.3">
      <c r="B232" s="47" t="s">
        <v>457</v>
      </c>
      <c r="C232" s="94" t="s">
        <v>237</v>
      </c>
      <c r="D232" s="94" t="s">
        <v>276</v>
      </c>
      <c r="E232" s="48">
        <v>0</v>
      </c>
      <c r="F232" s="95"/>
      <c r="G232" s="9">
        <f t="shared" ref="G232:G267" si="8">I232*($G$2/100+1)</f>
        <v>132.09</v>
      </c>
      <c r="H232" s="9">
        <v>111</v>
      </c>
      <c r="I232" s="9">
        <f>H232*(1+VOLUMES!$R$335/100)</f>
        <v>111</v>
      </c>
      <c r="J232" s="52">
        <v>1</v>
      </c>
      <c r="K232" s="9">
        <v>4.3999999999999995</v>
      </c>
      <c r="L232" t="str">
        <f t="shared" si="7"/>
        <v>Viento S12-4</v>
      </c>
      <c r="N232">
        <v>229</v>
      </c>
    </row>
    <row r="233" spans="2:14" ht="18.75" x14ac:dyDescent="0.3">
      <c r="B233" s="47" t="s">
        <v>458</v>
      </c>
      <c r="C233" s="94" t="s">
        <v>238</v>
      </c>
      <c r="D233" s="94" t="s">
        <v>534</v>
      </c>
      <c r="E233" s="48">
        <v>0</v>
      </c>
      <c r="F233" s="95"/>
      <c r="G233" s="9">
        <f t="shared" si="8"/>
        <v>132.09</v>
      </c>
      <c r="H233" s="9">
        <v>111</v>
      </c>
      <c r="I233" s="9">
        <f>H233*(1+VOLUMES!$R$335/100)</f>
        <v>111</v>
      </c>
      <c r="J233" s="52">
        <v>1</v>
      </c>
      <c r="K233" s="9">
        <v>4.8</v>
      </c>
      <c r="L233" t="str">
        <f t="shared" si="7"/>
        <v>Viento S12-5</v>
      </c>
      <c r="N233">
        <v>230</v>
      </c>
    </row>
    <row r="234" spans="2:14" ht="18.75" x14ac:dyDescent="0.3">
      <c r="B234" s="47" t="s">
        <v>459</v>
      </c>
      <c r="C234" s="94" t="s">
        <v>238</v>
      </c>
      <c r="D234" s="94" t="s">
        <v>276</v>
      </c>
      <c r="E234" s="48">
        <v>0</v>
      </c>
      <c r="F234" s="95"/>
      <c r="G234" s="9">
        <f t="shared" si="8"/>
        <v>143.98999999999998</v>
      </c>
      <c r="H234" s="9">
        <v>121</v>
      </c>
      <c r="I234" s="9">
        <f>H234*(1+VOLUMES!$R$335/100)</f>
        <v>121</v>
      </c>
      <c r="J234" s="52">
        <v>1</v>
      </c>
      <c r="K234" s="9">
        <v>4.8</v>
      </c>
      <c r="L234" t="str">
        <f t="shared" si="7"/>
        <v>Viento S12-5</v>
      </c>
      <c r="N234">
        <v>231</v>
      </c>
    </row>
    <row r="235" spans="2:14" ht="18.75" x14ac:dyDescent="0.3">
      <c r="B235" s="47" t="s">
        <v>460</v>
      </c>
      <c r="C235" s="94" t="s">
        <v>239</v>
      </c>
      <c r="D235" s="94" t="s">
        <v>534</v>
      </c>
      <c r="E235" s="48">
        <v>0</v>
      </c>
      <c r="F235" s="95"/>
      <c r="G235" s="9">
        <f t="shared" si="8"/>
        <v>132.09</v>
      </c>
      <c r="H235" s="9">
        <v>111</v>
      </c>
      <c r="I235" s="9">
        <f>H235*(1+VOLUMES!$R$335/100)</f>
        <v>111</v>
      </c>
      <c r="J235" s="52">
        <v>1</v>
      </c>
      <c r="K235" s="9">
        <v>4.8</v>
      </c>
      <c r="L235" t="str">
        <f t="shared" si="7"/>
        <v>Viento S12-6</v>
      </c>
      <c r="N235">
        <v>232</v>
      </c>
    </row>
    <row r="236" spans="2:14" ht="18.75" x14ac:dyDescent="0.3">
      <c r="B236" s="47" t="s">
        <v>461</v>
      </c>
      <c r="C236" s="94" t="s">
        <v>239</v>
      </c>
      <c r="D236" s="94" t="s">
        <v>276</v>
      </c>
      <c r="E236" s="48">
        <v>0</v>
      </c>
      <c r="F236" s="95"/>
      <c r="G236" s="9">
        <f t="shared" si="8"/>
        <v>143.98999999999998</v>
      </c>
      <c r="H236" s="9">
        <v>121</v>
      </c>
      <c r="I236" s="9">
        <f>H236*(1+VOLUMES!$R$335/100)</f>
        <v>121</v>
      </c>
      <c r="J236" s="52">
        <v>1</v>
      </c>
      <c r="K236" s="9">
        <v>4.8</v>
      </c>
      <c r="L236" t="str">
        <f t="shared" si="7"/>
        <v>Viento S12-6</v>
      </c>
      <c r="N236">
        <v>233</v>
      </c>
    </row>
    <row r="237" spans="2:14" ht="18.75" x14ac:dyDescent="0.3">
      <c r="B237" s="47" t="s">
        <v>462</v>
      </c>
      <c r="C237" s="94" t="s">
        <v>240</v>
      </c>
      <c r="D237" s="94" t="s">
        <v>534</v>
      </c>
      <c r="E237" s="48">
        <v>0</v>
      </c>
      <c r="F237" s="95"/>
      <c r="G237" s="9">
        <f t="shared" si="8"/>
        <v>149.94</v>
      </c>
      <c r="H237" s="9">
        <v>126</v>
      </c>
      <c r="I237" s="9">
        <f>H237*(1+VOLUMES!$R$335/100)</f>
        <v>126</v>
      </c>
      <c r="J237" s="52">
        <v>1</v>
      </c>
      <c r="K237" s="9">
        <v>5.5</v>
      </c>
      <c r="L237" t="str">
        <f t="shared" si="7"/>
        <v>Viento S12-7</v>
      </c>
      <c r="N237">
        <v>234</v>
      </c>
    </row>
    <row r="238" spans="2:14" ht="18.75" x14ac:dyDescent="0.3">
      <c r="B238" s="47" t="s">
        <v>463</v>
      </c>
      <c r="C238" s="94" t="s">
        <v>240</v>
      </c>
      <c r="D238" s="94" t="s">
        <v>276</v>
      </c>
      <c r="E238" s="48">
        <v>0</v>
      </c>
      <c r="F238" s="95"/>
      <c r="G238" s="9">
        <f t="shared" si="8"/>
        <v>164.22</v>
      </c>
      <c r="H238" s="9">
        <v>138</v>
      </c>
      <c r="I238" s="9">
        <f>H238*(1+VOLUMES!$R$335/100)</f>
        <v>138</v>
      </c>
      <c r="J238" s="52">
        <v>1</v>
      </c>
      <c r="K238" s="9">
        <v>5.5</v>
      </c>
      <c r="L238" t="str">
        <f t="shared" si="7"/>
        <v>Viento S12-7</v>
      </c>
      <c r="N238">
        <v>235</v>
      </c>
    </row>
    <row r="239" spans="2:14" ht="18.75" x14ac:dyDescent="0.3">
      <c r="B239" s="47" t="s">
        <v>464</v>
      </c>
      <c r="C239" s="94" t="s">
        <v>241</v>
      </c>
      <c r="D239" s="94" t="s">
        <v>534</v>
      </c>
      <c r="E239" s="48">
        <v>0</v>
      </c>
      <c r="F239" s="95"/>
      <c r="G239" s="9">
        <f t="shared" si="8"/>
        <v>149.94</v>
      </c>
      <c r="H239" s="9">
        <v>126</v>
      </c>
      <c r="I239" s="9">
        <f>H239*(1+VOLUMES!$R$335/100)</f>
        <v>126</v>
      </c>
      <c r="J239" s="52">
        <v>1</v>
      </c>
      <c r="K239" s="9">
        <v>5.5</v>
      </c>
      <c r="L239" t="str">
        <f t="shared" si="7"/>
        <v>Viento S12-8</v>
      </c>
      <c r="N239">
        <v>236</v>
      </c>
    </row>
    <row r="240" spans="2:14" ht="18.75" x14ac:dyDescent="0.3">
      <c r="B240" s="47" t="s">
        <v>465</v>
      </c>
      <c r="C240" s="94" t="s">
        <v>241</v>
      </c>
      <c r="D240" s="94" t="s">
        <v>276</v>
      </c>
      <c r="E240" s="48">
        <v>0</v>
      </c>
      <c r="F240" s="95"/>
      <c r="G240" s="9">
        <f t="shared" si="8"/>
        <v>164.22</v>
      </c>
      <c r="H240" s="9">
        <v>138</v>
      </c>
      <c r="I240" s="9">
        <f>H240*(1+VOLUMES!$R$335/100)</f>
        <v>138</v>
      </c>
      <c r="J240" s="52">
        <v>1</v>
      </c>
      <c r="K240" s="9">
        <v>5.5</v>
      </c>
      <c r="L240" t="str">
        <f t="shared" si="7"/>
        <v>Viento S12-8</v>
      </c>
      <c r="N240">
        <v>237</v>
      </c>
    </row>
    <row r="241" spans="2:14" ht="18.75" x14ac:dyDescent="0.3">
      <c r="B241" s="47" t="s">
        <v>466</v>
      </c>
      <c r="C241" s="94" t="s">
        <v>242</v>
      </c>
      <c r="D241" s="94" t="s">
        <v>534</v>
      </c>
      <c r="E241" s="48">
        <v>0</v>
      </c>
      <c r="F241" s="95"/>
      <c r="G241" s="9">
        <f t="shared" si="8"/>
        <v>111.86</v>
      </c>
      <c r="H241" s="9">
        <v>94</v>
      </c>
      <c r="I241" s="9">
        <f>H241*(1+VOLUMES!$R$335/100)</f>
        <v>94</v>
      </c>
      <c r="J241" s="52">
        <v>1</v>
      </c>
      <c r="K241" s="9">
        <v>4</v>
      </c>
      <c r="L241" t="str">
        <f t="shared" si="7"/>
        <v>Brisa S13-1</v>
      </c>
      <c r="N241">
        <v>238</v>
      </c>
    </row>
    <row r="242" spans="2:14" ht="18.75" x14ac:dyDescent="0.3">
      <c r="B242" s="47" t="s">
        <v>467</v>
      </c>
      <c r="C242" s="94" t="s">
        <v>242</v>
      </c>
      <c r="D242" s="94" t="s">
        <v>276</v>
      </c>
      <c r="E242" s="48">
        <v>0</v>
      </c>
      <c r="F242" s="95"/>
      <c r="G242" s="9">
        <f t="shared" si="8"/>
        <v>122.57</v>
      </c>
      <c r="H242" s="9">
        <v>103</v>
      </c>
      <c r="I242" s="9">
        <f>H242*(1+VOLUMES!$R$335/100)</f>
        <v>103</v>
      </c>
      <c r="J242" s="52">
        <v>1</v>
      </c>
      <c r="K242" s="9">
        <v>4</v>
      </c>
      <c r="L242" t="str">
        <f t="shared" si="7"/>
        <v>Brisa S13-1</v>
      </c>
      <c r="N242">
        <v>239</v>
      </c>
    </row>
    <row r="243" spans="2:14" ht="18.75" x14ac:dyDescent="0.3">
      <c r="B243" s="47" t="s">
        <v>468</v>
      </c>
      <c r="C243" s="94" t="s">
        <v>243</v>
      </c>
      <c r="D243" s="94" t="s">
        <v>534</v>
      </c>
      <c r="E243" s="48">
        <v>0</v>
      </c>
      <c r="F243" s="95"/>
      <c r="G243" s="9">
        <f t="shared" si="8"/>
        <v>111.86</v>
      </c>
      <c r="H243" s="9">
        <v>94</v>
      </c>
      <c r="I243" s="9">
        <f>H243*(1+VOLUMES!$R$335/100)</f>
        <v>94</v>
      </c>
      <c r="J243" s="52">
        <v>1</v>
      </c>
      <c r="K243" s="9">
        <v>4</v>
      </c>
      <c r="L243" t="str">
        <f t="shared" si="7"/>
        <v>Brisa S13-2</v>
      </c>
      <c r="N243">
        <v>240</v>
      </c>
    </row>
    <row r="244" spans="2:14" ht="18.75" x14ac:dyDescent="0.3">
      <c r="B244" s="47" t="s">
        <v>469</v>
      </c>
      <c r="C244" s="94" t="s">
        <v>243</v>
      </c>
      <c r="D244" s="94" t="s">
        <v>276</v>
      </c>
      <c r="E244" s="48">
        <v>0</v>
      </c>
      <c r="F244" s="95"/>
      <c r="G244" s="9">
        <f t="shared" si="8"/>
        <v>122.57</v>
      </c>
      <c r="H244" s="9">
        <v>103</v>
      </c>
      <c r="I244" s="9">
        <f>H244*(1+VOLUMES!$R$335/100)</f>
        <v>103</v>
      </c>
      <c r="J244" s="52">
        <v>1</v>
      </c>
      <c r="K244" s="9">
        <v>4</v>
      </c>
      <c r="L244" t="str">
        <f t="shared" si="7"/>
        <v>Brisa S13-2</v>
      </c>
      <c r="N244">
        <v>241</v>
      </c>
    </row>
    <row r="245" spans="2:14" ht="18.75" x14ac:dyDescent="0.3">
      <c r="B245" s="47" t="s">
        <v>470</v>
      </c>
      <c r="C245" s="94" t="s">
        <v>244</v>
      </c>
      <c r="D245" s="94" t="s">
        <v>534</v>
      </c>
      <c r="E245" s="48">
        <v>0</v>
      </c>
      <c r="F245" s="95"/>
      <c r="G245" s="9">
        <f t="shared" si="8"/>
        <v>126.14</v>
      </c>
      <c r="H245" s="9">
        <v>106</v>
      </c>
      <c r="I245" s="9">
        <f>H245*(1+VOLUMES!$R$335/100)</f>
        <v>106</v>
      </c>
      <c r="J245" s="52">
        <v>1</v>
      </c>
      <c r="K245" s="9">
        <v>4.5</v>
      </c>
      <c r="L245" t="str">
        <f t="shared" si="7"/>
        <v>Brisa S13-3</v>
      </c>
      <c r="N245">
        <v>242</v>
      </c>
    </row>
    <row r="246" spans="2:14" ht="18.75" x14ac:dyDescent="0.3">
      <c r="B246" s="47" t="s">
        <v>471</v>
      </c>
      <c r="C246" s="94" t="s">
        <v>244</v>
      </c>
      <c r="D246" s="94" t="s">
        <v>276</v>
      </c>
      <c r="E246" s="48">
        <v>0</v>
      </c>
      <c r="F246" s="95"/>
      <c r="G246" s="9">
        <f t="shared" si="8"/>
        <v>135.66</v>
      </c>
      <c r="H246" s="9">
        <v>114</v>
      </c>
      <c r="I246" s="9">
        <f>H246*(1+VOLUMES!$R$335/100)</f>
        <v>114</v>
      </c>
      <c r="J246" s="52">
        <v>1</v>
      </c>
      <c r="K246" s="9">
        <v>4.5</v>
      </c>
      <c r="L246" t="str">
        <f t="shared" si="7"/>
        <v>Brisa S13-3</v>
      </c>
      <c r="N246">
        <v>243</v>
      </c>
    </row>
    <row r="247" spans="2:14" ht="18.75" x14ac:dyDescent="0.3">
      <c r="B247" s="47" t="s">
        <v>472</v>
      </c>
      <c r="C247" s="94" t="s">
        <v>245</v>
      </c>
      <c r="D247" s="94" t="s">
        <v>534</v>
      </c>
      <c r="E247" s="48">
        <v>0</v>
      </c>
      <c r="F247" s="95"/>
      <c r="G247" s="9">
        <f t="shared" si="8"/>
        <v>126.14</v>
      </c>
      <c r="H247" s="9">
        <v>106</v>
      </c>
      <c r="I247" s="9">
        <f>H247*(1+VOLUMES!$R$335/100)</f>
        <v>106</v>
      </c>
      <c r="J247" s="52">
        <v>1</v>
      </c>
      <c r="K247" s="9">
        <v>4.5</v>
      </c>
      <c r="L247" t="str">
        <f t="shared" si="7"/>
        <v>Brisa S13-4</v>
      </c>
      <c r="N247">
        <v>244</v>
      </c>
    </row>
    <row r="248" spans="2:14" ht="18.75" x14ac:dyDescent="0.3">
      <c r="B248" s="47" t="s">
        <v>473</v>
      </c>
      <c r="C248" s="94" t="s">
        <v>245</v>
      </c>
      <c r="D248" s="94" t="s">
        <v>276</v>
      </c>
      <c r="E248" s="48">
        <v>0</v>
      </c>
      <c r="F248" s="95"/>
      <c r="G248" s="9">
        <f t="shared" si="8"/>
        <v>135.66</v>
      </c>
      <c r="H248" s="9">
        <v>114</v>
      </c>
      <c r="I248" s="9">
        <f>H248*(1+VOLUMES!$R$335/100)</f>
        <v>114</v>
      </c>
      <c r="J248" s="52">
        <v>1</v>
      </c>
      <c r="K248" s="9">
        <v>4.5</v>
      </c>
      <c r="L248" t="str">
        <f t="shared" si="7"/>
        <v>Brisa S13-4</v>
      </c>
      <c r="N248">
        <v>245</v>
      </c>
    </row>
    <row r="249" spans="2:14" ht="18.75" x14ac:dyDescent="0.3">
      <c r="B249" s="47" t="s">
        <v>474</v>
      </c>
      <c r="C249" s="94" t="s">
        <v>246</v>
      </c>
      <c r="D249" s="94" t="s">
        <v>534</v>
      </c>
      <c r="E249" s="48">
        <v>0</v>
      </c>
      <c r="F249" s="95"/>
      <c r="G249" s="9">
        <f t="shared" si="8"/>
        <v>129.71</v>
      </c>
      <c r="H249" s="9">
        <v>109</v>
      </c>
      <c r="I249" s="9">
        <f>H249*(1+VOLUMES!$R$335/100)</f>
        <v>109</v>
      </c>
      <c r="J249" s="52">
        <v>1</v>
      </c>
      <c r="K249" s="9">
        <v>4.9000000000000004</v>
      </c>
      <c r="L249" t="str">
        <f t="shared" si="7"/>
        <v>Brisa S13-5</v>
      </c>
      <c r="N249">
        <v>246</v>
      </c>
    </row>
    <row r="250" spans="2:14" ht="18.75" x14ac:dyDescent="0.3">
      <c r="B250" s="47" t="s">
        <v>475</v>
      </c>
      <c r="C250" s="94" t="s">
        <v>246</v>
      </c>
      <c r="D250" s="94" t="s">
        <v>276</v>
      </c>
      <c r="E250" s="48">
        <v>0</v>
      </c>
      <c r="F250" s="95"/>
      <c r="G250" s="9">
        <f t="shared" si="8"/>
        <v>141.60999999999999</v>
      </c>
      <c r="H250" s="9">
        <v>119</v>
      </c>
      <c r="I250" s="9">
        <f>H250*(1+VOLUMES!$R$335/100)</f>
        <v>119</v>
      </c>
      <c r="J250" s="52">
        <v>1</v>
      </c>
      <c r="K250" s="9">
        <v>4.9000000000000004</v>
      </c>
      <c r="L250" t="str">
        <f t="shared" si="7"/>
        <v>Brisa S13-5</v>
      </c>
      <c r="N250">
        <v>247</v>
      </c>
    </row>
    <row r="251" spans="2:14" ht="18.75" x14ac:dyDescent="0.3">
      <c r="B251" s="47" t="s">
        <v>476</v>
      </c>
      <c r="C251" s="94" t="s">
        <v>247</v>
      </c>
      <c r="D251" s="94" t="s">
        <v>534</v>
      </c>
      <c r="E251" s="48">
        <v>0</v>
      </c>
      <c r="F251" s="95"/>
      <c r="G251" s="9">
        <f t="shared" si="8"/>
        <v>129.71</v>
      </c>
      <c r="H251" s="9">
        <v>109</v>
      </c>
      <c r="I251" s="9">
        <f>H251*(1+VOLUMES!$R$335/100)</f>
        <v>109</v>
      </c>
      <c r="J251" s="52">
        <v>1</v>
      </c>
      <c r="K251" s="9">
        <v>4.9000000000000004</v>
      </c>
      <c r="L251" t="str">
        <f t="shared" si="7"/>
        <v>Brisa S13-6</v>
      </c>
      <c r="N251">
        <v>248</v>
      </c>
    </row>
    <row r="252" spans="2:14" ht="18.75" x14ac:dyDescent="0.3">
      <c r="B252" s="47" t="s">
        <v>477</v>
      </c>
      <c r="C252" s="94" t="s">
        <v>247</v>
      </c>
      <c r="D252" s="94" t="s">
        <v>276</v>
      </c>
      <c r="E252" s="48">
        <v>0</v>
      </c>
      <c r="F252" s="95"/>
      <c r="G252" s="9">
        <f t="shared" si="8"/>
        <v>141.60999999999999</v>
      </c>
      <c r="H252" s="9">
        <v>119</v>
      </c>
      <c r="I252" s="9">
        <f>H252*(1+VOLUMES!$R$335/100)</f>
        <v>119</v>
      </c>
      <c r="J252" s="52">
        <v>1</v>
      </c>
      <c r="K252" s="9">
        <v>4.9000000000000004</v>
      </c>
      <c r="L252" t="str">
        <f t="shared" si="7"/>
        <v>Brisa S13-6</v>
      </c>
      <c r="N252">
        <v>249</v>
      </c>
    </row>
    <row r="253" spans="2:14" ht="18.75" x14ac:dyDescent="0.3">
      <c r="B253" s="47" t="s">
        <v>478</v>
      </c>
      <c r="C253" s="94" t="s">
        <v>248</v>
      </c>
      <c r="D253" s="94" t="s">
        <v>534</v>
      </c>
      <c r="E253" s="48">
        <v>0</v>
      </c>
      <c r="F253" s="95"/>
      <c r="G253" s="9">
        <f t="shared" si="8"/>
        <v>149.94</v>
      </c>
      <c r="H253" s="9">
        <v>126</v>
      </c>
      <c r="I253" s="9">
        <f>H253*(1+VOLUMES!$R$335/100)</f>
        <v>126</v>
      </c>
      <c r="J253" s="52">
        <v>1</v>
      </c>
      <c r="K253" s="9">
        <v>5.8</v>
      </c>
      <c r="L253" t="str">
        <f t="shared" si="7"/>
        <v>Brisa S13-7</v>
      </c>
      <c r="N253">
        <v>250</v>
      </c>
    </row>
    <row r="254" spans="2:14" ht="18.75" x14ac:dyDescent="0.3">
      <c r="B254" s="47" t="s">
        <v>479</v>
      </c>
      <c r="C254" s="94" t="s">
        <v>248</v>
      </c>
      <c r="D254" s="94" t="s">
        <v>276</v>
      </c>
      <c r="E254" s="48">
        <v>0</v>
      </c>
      <c r="F254" s="95"/>
      <c r="G254" s="9">
        <f t="shared" si="8"/>
        <v>165.41</v>
      </c>
      <c r="H254" s="9">
        <v>139</v>
      </c>
      <c r="I254" s="9">
        <f>H254*(1+VOLUMES!$R$335/100)</f>
        <v>139</v>
      </c>
      <c r="J254" s="52">
        <v>1</v>
      </c>
      <c r="K254" s="9">
        <v>5.8</v>
      </c>
      <c r="L254" t="str">
        <f t="shared" si="7"/>
        <v>Brisa S13-7</v>
      </c>
      <c r="N254">
        <v>251</v>
      </c>
    </row>
    <row r="255" spans="2:14" ht="18.75" x14ac:dyDescent="0.3">
      <c r="B255" s="47" t="s">
        <v>480</v>
      </c>
      <c r="C255" s="94" t="s">
        <v>249</v>
      </c>
      <c r="D255" s="94" t="s">
        <v>534</v>
      </c>
      <c r="E255" s="48">
        <v>0</v>
      </c>
      <c r="F255" s="95"/>
      <c r="G255" s="9">
        <f t="shared" si="8"/>
        <v>149.94</v>
      </c>
      <c r="H255" s="9">
        <v>126</v>
      </c>
      <c r="I255" s="9">
        <f>H255*(1+VOLUMES!$R$335/100)</f>
        <v>126</v>
      </c>
      <c r="J255" s="52">
        <v>1</v>
      </c>
      <c r="K255" s="9">
        <v>5.8</v>
      </c>
      <c r="L255" t="str">
        <f t="shared" ref="L255:L308" si="9">PROPER(C255)</f>
        <v>Brisa S13-8</v>
      </c>
      <c r="N255">
        <v>252</v>
      </c>
    </row>
    <row r="256" spans="2:14" ht="18.75" x14ac:dyDescent="0.3">
      <c r="B256" s="47" t="s">
        <v>481</v>
      </c>
      <c r="C256" s="94" t="s">
        <v>249</v>
      </c>
      <c r="D256" s="94" t="s">
        <v>276</v>
      </c>
      <c r="E256" s="48">
        <v>0</v>
      </c>
      <c r="F256" s="95"/>
      <c r="G256" s="9">
        <f t="shared" si="8"/>
        <v>165.41</v>
      </c>
      <c r="H256" s="9">
        <v>139</v>
      </c>
      <c r="I256" s="9">
        <f>H256*(1+VOLUMES!$R$335/100)</f>
        <v>139</v>
      </c>
      <c r="J256" s="52">
        <v>1</v>
      </c>
      <c r="K256" s="9">
        <v>5.8</v>
      </c>
      <c r="L256" t="str">
        <f t="shared" si="9"/>
        <v>Brisa S13-8</v>
      </c>
      <c r="N256">
        <v>253</v>
      </c>
    </row>
    <row r="257" spans="2:14" ht="18.75" x14ac:dyDescent="0.3">
      <c r="B257" s="47" t="s">
        <v>482</v>
      </c>
      <c r="C257" s="94" t="s">
        <v>250</v>
      </c>
      <c r="D257" s="94" t="s">
        <v>534</v>
      </c>
      <c r="E257" s="48">
        <v>0</v>
      </c>
      <c r="F257" s="95"/>
      <c r="G257" s="9">
        <f t="shared" si="8"/>
        <v>114.24</v>
      </c>
      <c r="H257" s="9">
        <v>96</v>
      </c>
      <c r="I257" s="9">
        <f>H257*(1+VOLUMES!$R$335/100)</f>
        <v>96</v>
      </c>
      <c r="J257" s="52">
        <v>1</v>
      </c>
      <c r="K257" s="9">
        <v>4</v>
      </c>
      <c r="L257" t="str">
        <f t="shared" si="9"/>
        <v>Lava S14-1</v>
      </c>
      <c r="N257">
        <v>254</v>
      </c>
    </row>
    <row r="258" spans="2:14" ht="18.75" x14ac:dyDescent="0.3">
      <c r="B258" s="47" t="s">
        <v>483</v>
      </c>
      <c r="C258" s="94" t="s">
        <v>250</v>
      </c>
      <c r="D258" s="94" t="s">
        <v>276</v>
      </c>
      <c r="E258" s="48">
        <v>0</v>
      </c>
      <c r="F258" s="95"/>
      <c r="G258" s="9">
        <f t="shared" si="8"/>
        <v>120.19</v>
      </c>
      <c r="H258" s="9">
        <v>101</v>
      </c>
      <c r="I258" s="9">
        <f>H258*(1+VOLUMES!$R$335/100)</f>
        <v>101</v>
      </c>
      <c r="J258" s="52">
        <v>1</v>
      </c>
      <c r="K258" s="9">
        <v>4</v>
      </c>
      <c r="L258" t="str">
        <f t="shared" si="9"/>
        <v>Lava S14-1</v>
      </c>
      <c r="N258">
        <v>255</v>
      </c>
    </row>
    <row r="259" spans="2:14" ht="18.75" x14ac:dyDescent="0.3">
      <c r="B259" s="47" t="s">
        <v>484</v>
      </c>
      <c r="C259" s="94" t="s">
        <v>251</v>
      </c>
      <c r="D259" s="94" t="s">
        <v>534</v>
      </c>
      <c r="E259" s="48">
        <v>0</v>
      </c>
      <c r="F259" s="95"/>
      <c r="G259" s="9">
        <f t="shared" si="8"/>
        <v>114.24</v>
      </c>
      <c r="H259" s="9">
        <v>96</v>
      </c>
      <c r="I259" s="9">
        <f>H259*(1+VOLUMES!$R$335/100)</f>
        <v>96</v>
      </c>
      <c r="J259" s="52">
        <v>1</v>
      </c>
      <c r="K259" s="9">
        <v>4</v>
      </c>
      <c r="L259" t="str">
        <f t="shared" si="9"/>
        <v>Lava S14-2</v>
      </c>
      <c r="N259">
        <v>256</v>
      </c>
    </row>
    <row r="260" spans="2:14" ht="18.75" x14ac:dyDescent="0.3">
      <c r="B260" s="47" t="s">
        <v>485</v>
      </c>
      <c r="C260" s="94" t="s">
        <v>251</v>
      </c>
      <c r="D260" s="94" t="s">
        <v>276</v>
      </c>
      <c r="E260" s="48">
        <v>0</v>
      </c>
      <c r="F260" s="95"/>
      <c r="G260" s="9">
        <f t="shared" si="8"/>
        <v>120.19</v>
      </c>
      <c r="H260" s="9">
        <v>101</v>
      </c>
      <c r="I260" s="9">
        <f>H260*(1+VOLUMES!$R$335/100)</f>
        <v>101</v>
      </c>
      <c r="J260" s="52">
        <v>1</v>
      </c>
      <c r="K260" s="9">
        <v>4</v>
      </c>
      <c r="L260" t="str">
        <f t="shared" si="9"/>
        <v>Lava S14-2</v>
      </c>
      <c r="N260">
        <v>257</v>
      </c>
    </row>
    <row r="261" spans="2:14" ht="18.75" x14ac:dyDescent="0.3">
      <c r="B261" s="47" t="s">
        <v>486</v>
      </c>
      <c r="C261" s="94" t="s">
        <v>252</v>
      </c>
      <c r="D261" s="94" t="s">
        <v>534</v>
      </c>
      <c r="E261" s="48">
        <v>0</v>
      </c>
      <c r="F261" s="95"/>
      <c r="G261" s="9">
        <f t="shared" si="8"/>
        <v>128.51999999999998</v>
      </c>
      <c r="H261" s="9">
        <v>108</v>
      </c>
      <c r="I261" s="9">
        <f>H261*(1+VOLUMES!$R$335/100)</f>
        <v>108</v>
      </c>
      <c r="J261" s="52">
        <v>1</v>
      </c>
      <c r="K261" s="9">
        <v>4.6999999999999993</v>
      </c>
      <c r="L261" t="str">
        <f t="shared" si="9"/>
        <v>Lava S14-3</v>
      </c>
      <c r="N261">
        <v>258</v>
      </c>
    </row>
    <row r="262" spans="2:14" ht="18.75" x14ac:dyDescent="0.3">
      <c r="B262" s="47" t="s">
        <v>487</v>
      </c>
      <c r="C262" s="94" t="s">
        <v>252</v>
      </c>
      <c r="D262" s="94" t="s">
        <v>276</v>
      </c>
      <c r="E262" s="48">
        <v>0</v>
      </c>
      <c r="F262" s="95"/>
      <c r="G262" s="9">
        <f t="shared" si="8"/>
        <v>140.41999999999999</v>
      </c>
      <c r="H262" s="9">
        <v>118</v>
      </c>
      <c r="I262" s="9">
        <f>H262*(1+VOLUMES!$R$335/100)</f>
        <v>118</v>
      </c>
      <c r="J262" s="52">
        <v>1</v>
      </c>
      <c r="K262" s="9">
        <v>4.6999999999999993</v>
      </c>
      <c r="L262" t="str">
        <f t="shared" si="9"/>
        <v>Lava S14-3</v>
      </c>
      <c r="N262">
        <v>259</v>
      </c>
    </row>
    <row r="263" spans="2:14" ht="18.75" x14ac:dyDescent="0.3">
      <c r="B263" s="47" t="s">
        <v>488</v>
      </c>
      <c r="C263" s="94" t="s">
        <v>253</v>
      </c>
      <c r="D263" s="94" t="s">
        <v>534</v>
      </c>
      <c r="E263" s="48">
        <v>0</v>
      </c>
      <c r="F263" s="95"/>
      <c r="G263" s="9">
        <f t="shared" si="8"/>
        <v>128.51999999999998</v>
      </c>
      <c r="H263" s="9">
        <v>108</v>
      </c>
      <c r="I263" s="9">
        <f>H263*(1+VOLUMES!$R$335/100)</f>
        <v>108</v>
      </c>
      <c r="J263" s="52">
        <v>1</v>
      </c>
      <c r="K263" s="9">
        <v>4.6999999999999993</v>
      </c>
      <c r="L263" t="str">
        <f t="shared" si="9"/>
        <v>Lava S14-4</v>
      </c>
      <c r="N263">
        <v>260</v>
      </c>
    </row>
    <row r="264" spans="2:14" ht="18.75" x14ac:dyDescent="0.3">
      <c r="B264" s="47" t="s">
        <v>489</v>
      </c>
      <c r="C264" s="94" t="s">
        <v>253</v>
      </c>
      <c r="D264" s="94" t="s">
        <v>276</v>
      </c>
      <c r="E264" s="48">
        <v>0</v>
      </c>
      <c r="F264" s="95"/>
      <c r="G264" s="9">
        <f t="shared" si="8"/>
        <v>140.41999999999999</v>
      </c>
      <c r="H264" s="9">
        <v>118</v>
      </c>
      <c r="I264" s="9">
        <f>H264*(1+VOLUMES!$R$335/100)</f>
        <v>118</v>
      </c>
      <c r="J264" s="52">
        <v>1</v>
      </c>
      <c r="K264" s="9">
        <v>4.6999999999999993</v>
      </c>
      <c r="L264" t="str">
        <f t="shared" si="9"/>
        <v>Lava S14-4</v>
      </c>
      <c r="N264">
        <v>261</v>
      </c>
    </row>
    <row r="265" spans="2:14" ht="18.75" x14ac:dyDescent="0.3">
      <c r="B265" s="47" t="s">
        <v>490</v>
      </c>
      <c r="C265" s="94" t="s">
        <v>254</v>
      </c>
      <c r="D265" s="94" t="s">
        <v>534</v>
      </c>
      <c r="E265" s="48">
        <v>0</v>
      </c>
      <c r="F265" s="95"/>
      <c r="G265" s="9">
        <f t="shared" si="8"/>
        <v>136.85</v>
      </c>
      <c r="H265" s="9">
        <v>115</v>
      </c>
      <c r="I265" s="9">
        <f>H265*(1+VOLUMES!$R$335/100)</f>
        <v>115</v>
      </c>
      <c r="J265" s="52">
        <v>1</v>
      </c>
      <c r="K265" s="9">
        <v>5.1999999999999993</v>
      </c>
      <c r="L265" t="str">
        <f t="shared" si="9"/>
        <v>Lava S14-5</v>
      </c>
      <c r="N265">
        <v>262</v>
      </c>
    </row>
    <row r="266" spans="2:14" ht="18.75" x14ac:dyDescent="0.3">
      <c r="B266" s="47" t="s">
        <v>491</v>
      </c>
      <c r="C266" s="94" t="s">
        <v>254</v>
      </c>
      <c r="D266" s="94" t="s">
        <v>276</v>
      </c>
      <c r="E266" s="48">
        <v>0</v>
      </c>
      <c r="F266" s="95"/>
      <c r="G266" s="9">
        <f t="shared" si="8"/>
        <v>148.75</v>
      </c>
      <c r="H266" s="9">
        <v>125</v>
      </c>
      <c r="I266" s="9">
        <f>H266*(1+VOLUMES!$R$335/100)</f>
        <v>125</v>
      </c>
      <c r="J266" s="52">
        <v>1</v>
      </c>
      <c r="K266" s="9">
        <v>5.1999999999999993</v>
      </c>
      <c r="L266" t="str">
        <f t="shared" si="9"/>
        <v>Lava S14-5</v>
      </c>
      <c r="N266">
        <v>263</v>
      </c>
    </row>
    <row r="267" spans="2:14" ht="18.75" x14ac:dyDescent="0.3">
      <c r="B267" s="47" t="s">
        <v>492</v>
      </c>
      <c r="C267" s="94" t="s">
        <v>255</v>
      </c>
      <c r="D267" s="94" t="s">
        <v>534</v>
      </c>
      <c r="E267" s="48">
        <v>0</v>
      </c>
      <c r="F267" s="95"/>
      <c r="G267" s="9">
        <f t="shared" si="8"/>
        <v>136.85</v>
      </c>
      <c r="H267" s="9">
        <v>115</v>
      </c>
      <c r="I267" s="9">
        <f>H267*(1+VOLUMES!$R$335/100)</f>
        <v>115</v>
      </c>
      <c r="J267" s="52">
        <v>1</v>
      </c>
      <c r="K267" s="9">
        <v>5.1999999999999993</v>
      </c>
      <c r="L267" t="str">
        <f t="shared" si="9"/>
        <v>Lava S14-6</v>
      </c>
      <c r="N267">
        <v>264</v>
      </c>
    </row>
    <row r="268" spans="2:14" ht="18.75" x14ac:dyDescent="0.3">
      <c r="B268" s="47" t="s">
        <v>493</v>
      </c>
      <c r="C268" s="94" t="s">
        <v>255</v>
      </c>
      <c r="D268" s="94" t="s">
        <v>276</v>
      </c>
      <c r="E268" s="48">
        <v>0</v>
      </c>
      <c r="F268" s="95"/>
      <c r="G268" s="9">
        <f t="shared" ref="G268:G295" si="10">I268*($G$2/100+1)</f>
        <v>148.75</v>
      </c>
      <c r="H268" s="9">
        <v>125</v>
      </c>
      <c r="I268" s="9">
        <f>H268*(1+VOLUMES!$R$335/100)</f>
        <v>125</v>
      </c>
      <c r="J268" s="52">
        <v>1</v>
      </c>
      <c r="K268" s="9">
        <v>5.1999999999999993</v>
      </c>
      <c r="L268" t="str">
        <f t="shared" si="9"/>
        <v>Lava S14-6</v>
      </c>
      <c r="N268">
        <v>265</v>
      </c>
    </row>
    <row r="269" spans="2:14" ht="18.75" x14ac:dyDescent="0.3">
      <c r="B269" s="47" t="s">
        <v>494</v>
      </c>
      <c r="C269" s="94" t="s">
        <v>256</v>
      </c>
      <c r="D269" s="94" t="s">
        <v>534</v>
      </c>
      <c r="E269" s="48">
        <v>0</v>
      </c>
      <c r="F269" s="95"/>
      <c r="G269" s="9">
        <f t="shared" si="10"/>
        <v>146.37</v>
      </c>
      <c r="H269" s="9">
        <v>123</v>
      </c>
      <c r="I269" s="9">
        <f>H269*(1+VOLUMES!$R$335/100)</f>
        <v>123</v>
      </c>
      <c r="J269" s="52">
        <v>1</v>
      </c>
      <c r="K269" s="9">
        <v>5.8</v>
      </c>
      <c r="L269" t="str">
        <f t="shared" si="9"/>
        <v>Lava S14-7</v>
      </c>
      <c r="N269">
        <v>266</v>
      </c>
    </row>
    <row r="270" spans="2:14" ht="18.75" x14ac:dyDescent="0.3">
      <c r="B270" s="47" t="s">
        <v>495</v>
      </c>
      <c r="C270" s="94" t="s">
        <v>256</v>
      </c>
      <c r="D270" s="94" t="s">
        <v>276</v>
      </c>
      <c r="E270" s="48">
        <v>0</v>
      </c>
      <c r="F270" s="95"/>
      <c r="G270" s="9">
        <f t="shared" si="10"/>
        <v>161.84</v>
      </c>
      <c r="H270" s="9">
        <v>136</v>
      </c>
      <c r="I270" s="9">
        <f>H270*(1+VOLUMES!$R$335/100)</f>
        <v>136</v>
      </c>
      <c r="J270" s="52">
        <v>1</v>
      </c>
      <c r="K270" s="9">
        <v>5.8</v>
      </c>
      <c r="L270" t="str">
        <f t="shared" si="9"/>
        <v>Lava S14-7</v>
      </c>
      <c r="N270">
        <v>267</v>
      </c>
    </row>
    <row r="271" spans="2:14" ht="18.75" x14ac:dyDescent="0.3">
      <c r="B271" s="47" t="s">
        <v>496</v>
      </c>
      <c r="C271" s="94" t="s">
        <v>257</v>
      </c>
      <c r="D271" s="94" t="s">
        <v>534</v>
      </c>
      <c r="E271" s="48">
        <v>0</v>
      </c>
      <c r="F271" s="95"/>
      <c r="G271" s="9">
        <f t="shared" si="10"/>
        <v>146.37</v>
      </c>
      <c r="H271" s="9">
        <v>123</v>
      </c>
      <c r="I271" s="9">
        <f>H271*(1+VOLUMES!$R$335/100)</f>
        <v>123</v>
      </c>
      <c r="J271" s="52">
        <v>1</v>
      </c>
      <c r="K271" s="9">
        <v>5.8</v>
      </c>
      <c r="L271" t="str">
        <f t="shared" si="9"/>
        <v>Lava S14-8</v>
      </c>
      <c r="N271">
        <v>268</v>
      </c>
    </row>
    <row r="272" spans="2:14" ht="18.75" x14ac:dyDescent="0.3">
      <c r="B272" s="47" t="s">
        <v>497</v>
      </c>
      <c r="C272" s="94" t="s">
        <v>257</v>
      </c>
      <c r="D272" s="94" t="s">
        <v>276</v>
      </c>
      <c r="E272" s="48">
        <v>0</v>
      </c>
      <c r="F272" s="95"/>
      <c r="G272" s="9">
        <f t="shared" si="10"/>
        <v>161.84</v>
      </c>
      <c r="H272" s="9">
        <v>136</v>
      </c>
      <c r="I272" s="9">
        <f>H272*(1+VOLUMES!$R$335/100)</f>
        <v>136</v>
      </c>
      <c r="J272" s="52">
        <v>1</v>
      </c>
      <c r="K272" s="9">
        <v>5.8</v>
      </c>
      <c r="L272" t="str">
        <f t="shared" si="9"/>
        <v>Lava S14-8</v>
      </c>
      <c r="N272">
        <v>269</v>
      </c>
    </row>
    <row r="273" spans="2:14" ht="18.75" x14ac:dyDescent="0.3">
      <c r="B273" s="47" t="s">
        <v>498</v>
      </c>
      <c r="C273" s="94" t="s">
        <v>258</v>
      </c>
      <c r="D273" s="94" t="s">
        <v>534</v>
      </c>
      <c r="E273" s="48">
        <v>0</v>
      </c>
      <c r="F273" s="95"/>
      <c r="G273" s="9">
        <f t="shared" si="10"/>
        <v>90.44</v>
      </c>
      <c r="H273" s="9">
        <v>76</v>
      </c>
      <c r="I273" s="9">
        <f>H273*(1+VOLUMES!$R$335/100)</f>
        <v>76</v>
      </c>
      <c r="J273" s="52">
        <v>1</v>
      </c>
      <c r="K273" s="9">
        <v>2.7</v>
      </c>
      <c r="L273" t="str">
        <f t="shared" si="9"/>
        <v>Volcano S15-1</v>
      </c>
      <c r="N273">
        <v>270</v>
      </c>
    </row>
    <row r="274" spans="2:14" ht="18.75" x14ac:dyDescent="0.3">
      <c r="B274" s="47" t="s">
        <v>499</v>
      </c>
      <c r="C274" s="94" t="s">
        <v>258</v>
      </c>
      <c r="D274" s="94" t="s">
        <v>276</v>
      </c>
      <c r="E274" s="48">
        <v>0</v>
      </c>
      <c r="F274" s="95"/>
      <c r="G274" s="9">
        <f t="shared" si="10"/>
        <v>95.199999999999989</v>
      </c>
      <c r="H274" s="9">
        <v>80</v>
      </c>
      <c r="I274" s="9">
        <f>H274*(1+VOLUMES!$R$335/100)</f>
        <v>80</v>
      </c>
      <c r="J274" s="52">
        <v>1</v>
      </c>
      <c r="K274" s="9">
        <v>2.7</v>
      </c>
      <c r="L274" t="str">
        <f t="shared" si="9"/>
        <v>Volcano S15-1</v>
      </c>
      <c r="N274">
        <v>271</v>
      </c>
    </row>
    <row r="275" spans="2:14" ht="18.75" x14ac:dyDescent="0.3">
      <c r="B275" s="47" t="s">
        <v>500</v>
      </c>
      <c r="C275" s="94" t="s">
        <v>259</v>
      </c>
      <c r="D275" s="94" t="s">
        <v>534</v>
      </c>
      <c r="E275" s="48">
        <v>0</v>
      </c>
      <c r="F275" s="95"/>
      <c r="G275" s="9">
        <f t="shared" si="10"/>
        <v>90.44</v>
      </c>
      <c r="H275" s="9">
        <v>76</v>
      </c>
      <c r="I275" s="9">
        <f>H275*(1+VOLUMES!$R$335/100)</f>
        <v>76</v>
      </c>
      <c r="J275" s="52">
        <v>1</v>
      </c>
      <c r="K275" s="9">
        <v>2.7</v>
      </c>
      <c r="L275" t="str">
        <f t="shared" si="9"/>
        <v>Volcano S15-2</v>
      </c>
      <c r="N275">
        <v>272</v>
      </c>
    </row>
    <row r="276" spans="2:14" ht="18.75" x14ac:dyDescent="0.3">
      <c r="B276" s="47" t="s">
        <v>501</v>
      </c>
      <c r="C276" s="94" t="s">
        <v>259</v>
      </c>
      <c r="D276" s="94" t="s">
        <v>276</v>
      </c>
      <c r="E276" s="48">
        <v>0</v>
      </c>
      <c r="F276" s="95"/>
      <c r="G276" s="9">
        <f t="shared" si="10"/>
        <v>95.199999999999989</v>
      </c>
      <c r="H276" s="9">
        <v>80</v>
      </c>
      <c r="I276" s="9">
        <f>H276*(1+VOLUMES!$R$335/100)</f>
        <v>80</v>
      </c>
      <c r="J276" s="52">
        <v>1</v>
      </c>
      <c r="K276" s="9">
        <v>2.7</v>
      </c>
      <c r="L276" t="str">
        <f t="shared" si="9"/>
        <v>Volcano S15-2</v>
      </c>
      <c r="N276">
        <v>273</v>
      </c>
    </row>
    <row r="277" spans="2:14" ht="18.75" x14ac:dyDescent="0.3">
      <c r="B277" s="47" t="s">
        <v>502</v>
      </c>
      <c r="C277" s="94" t="s">
        <v>260</v>
      </c>
      <c r="D277" s="94" t="s">
        <v>534</v>
      </c>
      <c r="E277" s="48">
        <v>0</v>
      </c>
      <c r="F277" s="95"/>
      <c r="G277" s="9">
        <f t="shared" si="10"/>
        <v>97.58</v>
      </c>
      <c r="H277" s="9">
        <v>82</v>
      </c>
      <c r="I277" s="9">
        <f>H277*(1+VOLUMES!$R$335/100)</f>
        <v>82</v>
      </c>
      <c r="J277" s="52">
        <v>1</v>
      </c>
      <c r="K277" s="9">
        <v>3.1</v>
      </c>
      <c r="L277" t="str">
        <f t="shared" si="9"/>
        <v>Volcano S15-3</v>
      </c>
      <c r="N277">
        <v>274</v>
      </c>
    </row>
    <row r="278" spans="2:14" ht="18.75" x14ac:dyDescent="0.3">
      <c r="B278" s="47" t="s">
        <v>503</v>
      </c>
      <c r="C278" s="94" t="s">
        <v>260</v>
      </c>
      <c r="D278" s="94" t="s">
        <v>276</v>
      </c>
      <c r="E278" s="48">
        <v>0</v>
      </c>
      <c r="F278" s="95"/>
      <c r="G278" s="9">
        <f t="shared" si="10"/>
        <v>105.91</v>
      </c>
      <c r="H278" s="9">
        <v>89</v>
      </c>
      <c r="I278" s="9">
        <f>H278*(1+VOLUMES!$R$335/100)</f>
        <v>89</v>
      </c>
      <c r="J278" s="52">
        <v>1</v>
      </c>
      <c r="K278" s="9">
        <v>3.1</v>
      </c>
      <c r="L278" t="str">
        <f t="shared" si="9"/>
        <v>Volcano S15-3</v>
      </c>
      <c r="N278">
        <v>275</v>
      </c>
    </row>
    <row r="279" spans="2:14" ht="18.75" x14ac:dyDescent="0.3">
      <c r="B279" s="47" t="s">
        <v>504</v>
      </c>
      <c r="C279" s="94" t="s">
        <v>261</v>
      </c>
      <c r="D279" s="94" t="s">
        <v>534</v>
      </c>
      <c r="E279" s="48">
        <v>0</v>
      </c>
      <c r="F279" s="95"/>
      <c r="G279" s="9">
        <f t="shared" si="10"/>
        <v>97.58</v>
      </c>
      <c r="H279" s="9">
        <v>82</v>
      </c>
      <c r="I279" s="9">
        <f>H279*(1+VOLUMES!$R$335/100)</f>
        <v>82</v>
      </c>
      <c r="J279" s="52">
        <v>1</v>
      </c>
      <c r="K279" s="9">
        <v>3.1</v>
      </c>
      <c r="L279" t="str">
        <f t="shared" si="9"/>
        <v>Volcano S15-4</v>
      </c>
      <c r="N279">
        <v>276</v>
      </c>
    </row>
    <row r="280" spans="2:14" ht="18.75" x14ac:dyDescent="0.3">
      <c r="B280" s="47" t="s">
        <v>505</v>
      </c>
      <c r="C280" s="94" t="s">
        <v>261</v>
      </c>
      <c r="D280" s="94" t="s">
        <v>276</v>
      </c>
      <c r="E280" s="48">
        <v>0</v>
      </c>
      <c r="F280" s="95"/>
      <c r="G280" s="9">
        <f t="shared" si="10"/>
        <v>105.91</v>
      </c>
      <c r="H280" s="9">
        <v>89</v>
      </c>
      <c r="I280" s="9">
        <f>H280*(1+VOLUMES!$R$335/100)</f>
        <v>89</v>
      </c>
      <c r="J280" s="52">
        <v>1</v>
      </c>
      <c r="K280" s="9">
        <v>3.1</v>
      </c>
      <c r="L280" t="str">
        <f t="shared" si="9"/>
        <v>Volcano S15-4</v>
      </c>
      <c r="N280">
        <v>277</v>
      </c>
    </row>
    <row r="281" spans="2:14" ht="18.75" x14ac:dyDescent="0.3">
      <c r="B281" s="47" t="s">
        <v>506</v>
      </c>
      <c r="C281" s="94" t="s">
        <v>262</v>
      </c>
      <c r="D281" s="94" t="s">
        <v>534</v>
      </c>
      <c r="E281" s="48">
        <v>0</v>
      </c>
      <c r="F281" s="95"/>
      <c r="G281" s="9">
        <f t="shared" si="10"/>
        <v>111.86</v>
      </c>
      <c r="H281" s="9">
        <v>94</v>
      </c>
      <c r="I281" s="9">
        <f>H281*(1+VOLUMES!$R$335/100)</f>
        <v>94</v>
      </c>
      <c r="J281" s="52">
        <v>1</v>
      </c>
      <c r="K281" s="9">
        <v>3.7</v>
      </c>
      <c r="L281" t="str">
        <f t="shared" si="9"/>
        <v>Volcano S15-5</v>
      </c>
      <c r="N281">
        <v>278</v>
      </c>
    </row>
    <row r="282" spans="2:14" ht="18.75" x14ac:dyDescent="0.3">
      <c r="B282" s="47" t="s">
        <v>507</v>
      </c>
      <c r="C282" s="94" t="s">
        <v>262</v>
      </c>
      <c r="D282" s="94" t="s">
        <v>276</v>
      </c>
      <c r="E282" s="48">
        <v>0</v>
      </c>
      <c r="F282" s="95"/>
      <c r="G282" s="9">
        <f t="shared" si="10"/>
        <v>123.75999999999999</v>
      </c>
      <c r="H282" s="9">
        <v>104</v>
      </c>
      <c r="I282" s="9">
        <f>H282*(1+VOLUMES!$R$335/100)</f>
        <v>104</v>
      </c>
      <c r="J282" s="52">
        <v>1</v>
      </c>
      <c r="K282" s="9">
        <v>3.7</v>
      </c>
      <c r="L282" t="str">
        <f t="shared" si="9"/>
        <v>Volcano S15-5</v>
      </c>
      <c r="N282">
        <v>279</v>
      </c>
    </row>
    <row r="283" spans="2:14" ht="18.75" x14ac:dyDescent="0.3">
      <c r="B283" s="47" t="s">
        <v>508</v>
      </c>
      <c r="C283" s="94" t="s">
        <v>263</v>
      </c>
      <c r="D283" s="94" t="s">
        <v>534</v>
      </c>
      <c r="E283" s="48">
        <v>0</v>
      </c>
      <c r="F283" s="95"/>
      <c r="G283" s="9">
        <f t="shared" si="10"/>
        <v>111.86</v>
      </c>
      <c r="H283" s="9">
        <v>94</v>
      </c>
      <c r="I283" s="9">
        <f>H283*(1+VOLUMES!$R$335/100)</f>
        <v>94</v>
      </c>
      <c r="J283" s="52">
        <v>1</v>
      </c>
      <c r="K283" s="9">
        <v>3.7</v>
      </c>
      <c r="L283" t="str">
        <f t="shared" si="9"/>
        <v>Volcano S15-6</v>
      </c>
      <c r="N283">
        <v>280</v>
      </c>
    </row>
    <row r="284" spans="2:14" ht="18.75" x14ac:dyDescent="0.3">
      <c r="B284" s="47" t="s">
        <v>509</v>
      </c>
      <c r="C284" s="94" t="s">
        <v>263</v>
      </c>
      <c r="D284" s="94" t="s">
        <v>276</v>
      </c>
      <c r="E284" s="48">
        <v>0</v>
      </c>
      <c r="F284" s="95"/>
      <c r="G284" s="9">
        <f t="shared" si="10"/>
        <v>123.75999999999999</v>
      </c>
      <c r="H284" s="9">
        <v>104</v>
      </c>
      <c r="I284" s="9">
        <f>H284*(1+VOLUMES!$R$335/100)</f>
        <v>104</v>
      </c>
      <c r="J284" s="52">
        <v>1</v>
      </c>
      <c r="K284" s="9">
        <v>3.7</v>
      </c>
      <c r="L284" t="str">
        <f t="shared" si="9"/>
        <v>Volcano S15-6</v>
      </c>
      <c r="N284">
        <v>281</v>
      </c>
    </row>
    <row r="285" spans="2:14" ht="18.75" x14ac:dyDescent="0.3">
      <c r="B285" s="47" t="s">
        <v>510</v>
      </c>
      <c r="C285" s="94" t="s">
        <v>264</v>
      </c>
      <c r="D285" s="94" t="s">
        <v>534</v>
      </c>
      <c r="E285" s="48">
        <v>0</v>
      </c>
      <c r="F285" s="95"/>
      <c r="G285" s="9">
        <f t="shared" si="10"/>
        <v>115.42999999999999</v>
      </c>
      <c r="H285" s="9">
        <v>97</v>
      </c>
      <c r="I285" s="9">
        <f>H285*(1+VOLUMES!$R$335/100)</f>
        <v>97</v>
      </c>
      <c r="J285" s="52">
        <v>1</v>
      </c>
      <c r="K285" s="9">
        <v>4.0999999999999996</v>
      </c>
      <c r="L285" t="str">
        <f t="shared" si="9"/>
        <v>Volcano S15-7</v>
      </c>
      <c r="N285">
        <v>282</v>
      </c>
    </row>
    <row r="286" spans="2:14" ht="18.75" x14ac:dyDescent="0.3">
      <c r="B286" s="47" t="s">
        <v>511</v>
      </c>
      <c r="C286" s="94" t="s">
        <v>264</v>
      </c>
      <c r="D286" s="94" t="s">
        <v>276</v>
      </c>
      <c r="E286" s="48">
        <v>0</v>
      </c>
      <c r="F286" s="95"/>
      <c r="G286" s="9">
        <f t="shared" si="10"/>
        <v>128.51999999999998</v>
      </c>
      <c r="H286" s="9">
        <v>108</v>
      </c>
      <c r="I286" s="9">
        <f>H286*(1+VOLUMES!$R$335/100)</f>
        <v>108</v>
      </c>
      <c r="J286" s="52">
        <v>1</v>
      </c>
      <c r="K286" s="9">
        <v>4.0999999999999996</v>
      </c>
      <c r="L286" t="str">
        <f t="shared" si="9"/>
        <v>Volcano S15-7</v>
      </c>
      <c r="N286">
        <v>283</v>
      </c>
    </row>
    <row r="287" spans="2:14" ht="18.75" x14ac:dyDescent="0.3">
      <c r="B287" s="47" t="s">
        <v>512</v>
      </c>
      <c r="C287" s="94" t="s">
        <v>265</v>
      </c>
      <c r="D287" s="94" t="s">
        <v>534</v>
      </c>
      <c r="E287" s="48">
        <v>0</v>
      </c>
      <c r="F287" s="95"/>
      <c r="G287" s="9">
        <f t="shared" si="10"/>
        <v>115.42999999999999</v>
      </c>
      <c r="H287" s="9">
        <v>97</v>
      </c>
      <c r="I287" s="9">
        <f>H287*(1+VOLUMES!$R$335/100)</f>
        <v>97</v>
      </c>
      <c r="J287" s="52">
        <v>1</v>
      </c>
      <c r="K287" s="9">
        <v>4.0999999999999996</v>
      </c>
      <c r="L287" t="str">
        <f t="shared" si="9"/>
        <v>Volcano S15-8</v>
      </c>
      <c r="N287">
        <v>284</v>
      </c>
    </row>
    <row r="288" spans="2:14" ht="18.75" x14ac:dyDescent="0.3">
      <c r="B288" s="47" t="s">
        <v>513</v>
      </c>
      <c r="C288" s="94" t="s">
        <v>265</v>
      </c>
      <c r="D288" s="94" t="s">
        <v>276</v>
      </c>
      <c r="E288" s="48">
        <v>0</v>
      </c>
      <c r="F288" s="95"/>
      <c r="G288" s="9">
        <f t="shared" si="10"/>
        <v>128.51999999999998</v>
      </c>
      <c r="H288" s="9">
        <v>108</v>
      </c>
      <c r="I288" s="9">
        <f>H288*(1+VOLUMES!$R$335/100)</f>
        <v>108</v>
      </c>
      <c r="J288" s="52">
        <v>1</v>
      </c>
      <c r="K288" s="9">
        <v>4.0999999999999996</v>
      </c>
      <c r="L288" t="str">
        <f t="shared" si="9"/>
        <v>Volcano S15-8</v>
      </c>
      <c r="N288">
        <v>285</v>
      </c>
    </row>
    <row r="289" spans="2:14" ht="18.75" x14ac:dyDescent="0.3">
      <c r="B289" s="47" t="s">
        <v>514</v>
      </c>
      <c r="C289" s="94" t="s">
        <v>266</v>
      </c>
      <c r="D289" s="94" t="s">
        <v>534</v>
      </c>
      <c r="E289" s="48">
        <v>0</v>
      </c>
      <c r="F289" s="95"/>
      <c r="G289" s="9">
        <f t="shared" si="10"/>
        <v>124.94999999999999</v>
      </c>
      <c r="H289" s="9">
        <v>105</v>
      </c>
      <c r="I289" s="9">
        <f>H289*(1+VOLUMES!$R$335/100)</f>
        <v>105</v>
      </c>
      <c r="J289" s="52">
        <v>1</v>
      </c>
      <c r="K289" s="9">
        <v>4.9000000000000004</v>
      </c>
      <c r="L289" t="str">
        <f t="shared" si="9"/>
        <v>Volcano S15-9</v>
      </c>
      <c r="N289">
        <v>286</v>
      </c>
    </row>
    <row r="290" spans="2:14" ht="18.75" x14ac:dyDescent="0.3">
      <c r="B290" s="47" t="s">
        <v>515</v>
      </c>
      <c r="C290" s="94" t="s">
        <v>266</v>
      </c>
      <c r="D290" s="94" t="s">
        <v>276</v>
      </c>
      <c r="E290" s="48">
        <v>0</v>
      </c>
      <c r="F290" s="95"/>
      <c r="G290" s="9">
        <f t="shared" si="10"/>
        <v>135.66</v>
      </c>
      <c r="H290" s="9">
        <v>114</v>
      </c>
      <c r="I290" s="9">
        <f>H290*(1+VOLUMES!$R$335/100)</f>
        <v>114</v>
      </c>
      <c r="J290" s="52">
        <v>1</v>
      </c>
      <c r="K290" s="9">
        <v>4.9000000000000004</v>
      </c>
      <c r="L290" t="str">
        <f t="shared" si="9"/>
        <v>Volcano S15-9</v>
      </c>
      <c r="N290">
        <v>287</v>
      </c>
    </row>
    <row r="291" spans="2:14" ht="18.75" x14ac:dyDescent="0.3">
      <c r="B291" s="47" t="s">
        <v>516</v>
      </c>
      <c r="C291" s="94" t="s">
        <v>267</v>
      </c>
      <c r="D291" s="94" t="s">
        <v>534</v>
      </c>
      <c r="E291" s="48">
        <v>0</v>
      </c>
      <c r="F291" s="95"/>
      <c r="G291" s="9">
        <f t="shared" si="10"/>
        <v>124.94999999999999</v>
      </c>
      <c r="H291" s="9">
        <v>105</v>
      </c>
      <c r="I291" s="9">
        <f>H291*(1+VOLUMES!$R$335/100)</f>
        <v>105</v>
      </c>
      <c r="J291" s="52">
        <v>1</v>
      </c>
      <c r="K291" s="9">
        <v>4.9000000000000004</v>
      </c>
      <c r="L291" t="str">
        <f t="shared" si="9"/>
        <v>Volcano S15-10</v>
      </c>
      <c r="N291">
        <v>288</v>
      </c>
    </row>
    <row r="292" spans="2:14" ht="18.75" x14ac:dyDescent="0.3">
      <c r="B292" s="47" t="s">
        <v>517</v>
      </c>
      <c r="C292" s="94" t="s">
        <v>267</v>
      </c>
      <c r="D292" s="94" t="s">
        <v>276</v>
      </c>
      <c r="E292" s="48">
        <v>0</v>
      </c>
      <c r="F292" s="95"/>
      <c r="G292" s="9">
        <f t="shared" si="10"/>
        <v>135.66</v>
      </c>
      <c r="H292" s="9">
        <v>114</v>
      </c>
      <c r="I292" s="9">
        <f>H292*(1+VOLUMES!$R$335/100)</f>
        <v>114</v>
      </c>
      <c r="J292" s="52">
        <v>1</v>
      </c>
      <c r="K292" s="9">
        <v>4.9000000000000004</v>
      </c>
      <c r="L292" t="str">
        <f t="shared" si="9"/>
        <v>Volcano S15-10</v>
      </c>
      <c r="N292">
        <v>289</v>
      </c>
    </row>
    <row r="293" spans="2:14" ht="18.75" x14ac:dyDescent="0.3">
      <c r="B293" s="47" t="s">
        <v>518</v>
      </c>
      <c r="C293" s="94" t="s">
        <v>268</v>
      </c>
      <c r="D293" s="94" t="s">
        <v>534</v>
      </c>
      <c r="E293" s="48">
        <v>0</v>
      </c>
      <c r="F293" s="95"/>
      <c r="G293" s="9">
        <f t="shared" si="10"/>
        <v>178.5</v>
      </c>
      <c r="H293" s="9">
        <v>150</v>
      </c>
      <c r="I293" s="9">
        <f>H293*(1+VOLUMES!$R$335/100)</f>
        <v>150</v>
      </c>
      <c r="J293" s="52"/>
      <c r="K293" s="9">
        <v>6.3</v>
      </c>
      <c r="L293" t="str">
        <f t="shared" si="9"/>
        <v>Crater S16-1</v>
      </c>
      <c r="N293">
        <v>290</v>
      </c>
    </row>
    <row r="294" spans="2:14" ht="18.75" x14ac:dyDescent="0.3">
      <c r="B294" s="47" t="s">
        <v>519</v>
      </c>
      <c r="C294" s="94" t="s">
        <v>268</v>
      </c>
      <c r="D294" s="94" t="s">
        <v>276</v>
      </c>
      <c r="E294" s="48">
        <v>0</v>
      </c>
      <c r="F294" s="95"/>
      <c r="G294" s="9">
        <f t="shared" si="10"/>
        <v>188.01999999999998</v>
      </c>
      <c r="H294" s="9">
        <v>158</v>
      </c>
      <c r="I294" s="9">
        <f>H294*(1+VOLUMES!$R$335/100)</f>
        <v>158</v>
      </c>
      <c r="J294" s="52"/>
      <c r="K294" s="9">
        <v>6.3</v>
      </c>
      <c r="L294" t="str">
        <f t="shared" si="9"/>
        <v>Crater S16-1</v>
      </c>
      <c r="N294">
        <v>291</v>
      </c>
    </row>
    <row r="295" spans="2:14" ht="18.75" x14ac:dyDescent="0.3">
      <c r="B295" s="47" t="s">
        <v>520</v>
      </c>
      <c r="C295" s="94" t="s">
        <v>269</v>
      </c>
      <c r="D295" s="94" t="s">
        <v>534</v>
      </c>
      <c r="E295" s="48">
        <v>0</v>
      </c>
      <c r="F295" s="95"/>
      <c r="G295" s="9">
        <f t="shared" si="10"/>
        <v>178.5</v>
      </c>
      <c r="H295" s="9">
        <v>150</v>
      </c>
      <c r="I295" s="9">
        <f>H295*(1+VOLUMES!$R$335/100)</f>
        <v>150</v>
      </c>
      <c r="J295" s="52"/>
      <c r="K295" s="9">
        <v>6.3</v>
      </c>
      <c r="L295" t="str">
        <f t="shared" si="9"/>
        <v>Crater S16-2</v>
      </c>
      <c r="N295">
        <v>292</v>
      </c>
    </row>
    <row r="296" spans="2:14" ht="18.75" x14ac:dyDescent="0.3">
      <c r="B296" s="47" t="s">
        <v>521</v>
      </c>
      <c r="C296" s="94" t="s">
        <v>269</v>
      </c>
      <c r="D296" s="94" t="s">
        <v>276</v>
      </c>
      <c r="E296" s="48">
        <v>0</v>
      </c>
      <c r="F296" s="95"/>
      <c r="G296" s="9">
        <f t="shared" ref="G296:G308" si="11">I296*($G$2/100+1)</f>
        <v>188.01999999999998</v>
      </c>
      <c r="H296" s="9">
        <v>158</v>
      </c>
      <c r="I296" s="9">
        <f>H296*(1+VOLUMES!$R$335/100)</f>
        <v>158</v>
      </c>
      <c r="J296" s="52"/>
      <c r="K296" s="9">
        <v>6.3</v>
      </c>
      <c r="L296" t="str">
        <f t="shared" si="9"/>
        <v>Crater S16-2</v>
      </c>
      <c r="N296">
        <v>293</v>
      </c>
    </row>
    <row r="297" spans="2:14" ht="18.75" x14ac:dyDescent="0.3">
      <c r="B297" s="47" t="s">
        <v>522</v>
      </c>
      <c r="C297" s="94" t="s">
        <v>270</v>
      </c>
      <c r="D297" s="94" t="s">
        <v>534</v>
      </c>
      <c r="E297" s="48">
        <v>0</v>
      </c>
      <c r="F297" s="95"/>
      <c r="G297" s="9">
        <f t="shared" si="11"/>
        <v>196.35</v>
      </c>
      <c r="H297" s="9">
        <v>165</v>
      </c>
      <c r="I297" s="9">
        <f>H297*(1+VOLUMES!$R$335/100)</f>
        <v>165</v>
      </c>
      <c r="J297" s="52"/>
      <c r="K297" s="9">
        <v>7.6</v>
      </c>
      <c r="L297" t="str">
        <f t="shared" si="9"/>
        <v>Crater S16-3</v>
      </c>
      <c r="N297">
        <v>294</v>
      </c>
    </row>
    <row r="298" spans="2:14" ht="18.75" x14ac:dyDescent="0.3">
      <c r="B298" s="47" t="s">
        <v>523</v>
      </c>
      <c r="C298" s="94" t="s">
        <v>270</v>
      </c>
      <c r="D298" s="94" t="s">
        <v>276</v>
      </c>
      <c r="E298" s="48">
        <v>0</v>
      </c>
      <c r="F298" s="95"/>
      <c r="G298" s="9">
        <f t="shared" si="11"/>
        <v>209.44</v>
      </c>
      <c r="H298" s="9">
        <v>176</v>
      </c>
      <c r="I298" s="9">
        <f>H298*(1+VOLUMES!$R$335/100)</f>
        <v>176</v>
      </c>
      <c r="J298" s="52"/>
      <c r="K298" s="9">
        <v>7.6</v>
      </c>
      <c r="L298" t="str">
        <f t="shared" si="9"/>
        <v>Crater S16-3</v>
      </c>
      <c r="N298">
        <v>295</v>
      </c>
    </row>
    <row r="299" spans="2:14" ht="18.75" x14ac:dyDescent="0.3">
      <c r="B299" s="47" t="s">
        <v>524</v>
      </c>
      <c r="C299" s="94" t="s">
        <v>271</v>
      </c>
      <c r="D299" s="94" t="s">
        <v>534</v>
      </c>
      <c r="E299" s="48">
        <v>0</v>
      </c>
      <c r="F299" s="95"/>
      <c r="G299" s="9">
        <f t="shared" si="11"/>
        <v>196.35</v>
      </c>
      <c r="H299" s="9">
        <v>165</v>
      </c>
      <c r="I299" s="9">
        <f>H299*(1+VOLUMES!$R$335/100)</f>
        <v>165</v>
      </c>
      <c r="J299" s="52"/>
      <c r="K299" s="9">
        <v>7.6</v>
      </c>
      <c r="L299" t="str">
        <f t="shared" si="9"/>
        <v>Crater S16-4</v>
      </c>
      <c r="N299">
        <v>296</v>
      </c>
    </row>
    <row r="300" spans="2:14" ht="18.75" x14ac:dyDescent="0.3">
      <c r="B300" s="47" t="s">
        <v>525</v>
      </c>
      <c r="C300" s="94" t="s">
        <v>271</v>
      </c>
      <c r="D300" s="94" t="s">
        <v>276</v>
      </c>
      <c r="E300" s="48">
        <v>0</v>
      </c>
      <c r="F300" s="95"/>
      <c r="G300" s="9">
        <f t="shared" si="11"/>
        <v>209.44</v>
      </c>
      <c r="H300" s="9">
        <v>176</v>
      </c>
      <c r="I300" s="9">
        <f>H300*(1+VOLUMES!$R$335/100)</f>
        <v>176</v>
      </c>
      <c r="J300" s="52"/>
      <c r="K300" s="9">
        <v>7.6</v>
      </c>
      <c r="L300" t="str">
        <f t="shared" si="9"/>
        <v>Crater S16-4</v>
      </c>
      <c r="N300">
        <v>297</v>
      </c>
    </row>
    <row r="301" spans="2:14" ht="18.75" x14ac:dyDescent="0.3">
      <c r="B301" s="47" t="s">
        <v>526</v>
      </c>
      <c r="C301" s="94" t="s">
        <v>272</v>
      </c>
      <c r="D301" s="94" t="s">
        <v>534</v>
      </c>
      <c r="E301" s="48">
        <v>0</v>
      </c>
      <c r="F301" s="95"/>
      <c r="G301" s="9">
        <f t="shared" si="11"/>
        <v>220.14999999999998</v>
      </c>
      <c r="H301" s="9">
        <v>185</v>
      </c>
      <c r="I301" s="9">
        <f>H301*(1+VOLUMES!$R$335/100)</f>
        <v>185</v>
      </c>
      <c r="J301" s="52"/>
      <c r="K301" s="9">
        <v>8.4</v>
      </c>
      <c r="L301" t="str">
        <f t="shared" si="9"/>
        <v>Crater S16-5</v>
      </c>
      <c r="N301">
        <v>298</v>
      </c>
    </row>
    <row r="302" spans="2:14" ht="18.75" x14ac:dyDescent="0.3">
      <c r="B302" s="47" t="s">
        <v>527</v>
      </c>
      <c r="C302" s="94" t="s">
        <v>272</v>
      </c>
      <c r="D302" s="94" t="s">
        <v>276</v>
      </c>
      <c r="E302" s="48">
        <v>0</v>
      </c>
      <c r="F302" s="95"/>
      <c r="G302" s="9">
        <f t="shared" si="11"/>
        <v>241.57</v>
      </c>
      <c r="H302" s="9">
        <v>203</v>
      </c>
      <c r="I302" s="9">
        <f>H302*(1+VOLUMES!$R$335/100)</f>
        <v>203</v>
      </c>
      <c r="J302" s="52"/>
      <c r="K302" s="9">
        <v>8.4</v>
      </c>
      <c r="L302" t="str">
        <f t="shared" si="9"/>
        <v>Crater S16-5</v>
      </c>
      <c r="N302">
        <v>299</v>
      </c>
    </row>
    <row r="303" spans="2:14" ht="18.75" x14ac:dyDescent="0.3">
      <c r="B303" s="47" t="s">
        <v>528</v>
      </c>
      <c r="C303" s="94" t="s">
        <v>273</v>
      </c>
      <c r="D303" s="94" t="s">
        <v>534</v>
      </c>
      <c r="E303" s="48">
        <v>0</v>
      </c>
      <c r="F303" s="95"/>
      <c r="G303" s="9">
        <f t="shared" si="11"/>
        <v>220.14999999999998</v>
      </c>
      <c r="H303" s="9">
        <v>185</v>
      </c>
      <c r="I303" s="9">
        <f>H303*(1+VOLUMES!$R$335/100)</f>
        <v>185</v>
      </c>
      <c r="J303" s="52"/>
      <c r="K303" s="9">
        <v>8.4</v>
      </c>
      <c r="L303" t="str">
        <f t="shared" si="9"/>
        <v>Crater S16-6</v>
      </c>
      <c r="N303">
        <v>300</v>
      </c>
    </row>
    <row r="304" spans="2:14" ht="18.75" x14ac:dyDescent="0.3">
      <c r="B304" s="47" t="s">
        <v>529</v>
      </c>
      <c r="C304" s="94" t="s">
        <v>273</v>
      </c>
      <c r="D304" s="94" t="s">
        <v>276</v>
      </c>
      <c r="E304" s="48">
        <v>0</v>
      </c>
      <c r="F304" s="95"/>
      <c r="G304" s="9">
        <f t="shared" si="11"/>
        <v>241.57</v>
      </c>
      <c r="H304" s="9">
        <v>203</v>
      </c>
      <c r="I304" s="9">
        <f>H304*(1+VOLUMES!$R$335/100)</f>
        <v>203</v>
      </c>
      <c r="J304" s="52"/>
      <c r="K304" s="9">
        <v>8.4</v>
      </c>
      <c r="L304" t="str">
        <f t="shared" si="9"/>
        <v>Crater S16-6</v>
      </c>
      <c r="N304">
        <v>301</v>
      </c>
    </row>
    <row r="305" spans="1:31" ht="18.75" x14ac:dyDescent="0.3">
      <c r="B305" s="47" t="s">
        <v>530</v>
      </c>
      <c r="C305" s="94" t="s">
        <v>274</v>
      </c>
      <c r="D305" s="94" t="s">
        <v>534</v>
      </c>
      <c r="E305" s="48">
        <v>0</v>
      </c>
      <c r="F305" s="95"/>
      <c r="G305" s="9">
        <f t="shared" si="11"/>
        <v>252.28</v>
      </c>
      <c r="H305" s="9">
        <v>212</v>
      </c>
      <c r="I305" s="9">
        <f>H305*(1+VOLUMES!$R$335/100)</f>
        <v>212</v>
      </c>
      <c r="J305" s="52"/>
      <c r="K305" s="9">
        <v>10</v>
      </c>
      <c r="L305" t="str">
        <f t="shared" si="9"/>
        <v>Crater S16-7</v>
      </c>
      <c r="N305">
        <v>302</v>
      </c>
    </row>
    <row r="306" spans="1:31" ht="18.75" x14ac:dyDescent="0.3">
      <c r="B306" s="47" t="s">
        <v>531</v>
      </c>
      <c r="C306" s="94" t="s">
        <v>274</v>
      </c>
      <c r="D306" s="94" t="s">
        <v>276</v>
      </c>
      <c r="E306" s="48">
        <v>0</v>
      </c>
      <c r="F306" s="95"/>
      <c r="G306" s="9">
        <f t="shared" si="11"/>
        <v>278.45999999999998</v>
      </c>
      <c r="H306" s="9">
        <v>234</v>
      </c>
      <c r="I306" s="9">
        <f>H306*(1+VOLUMES!$R$335/100)</f>
        <v>234</v>
      </c>
      <c r="J306" s="52"/>
      <c r="K306" s="9">
        <v>10</v>
      </c>
      <c r="L306" t="str">
        <f t="shared" si="9"/>
        <v>Crater S16-7</v>
      </c>
      <c r="N306">
        <v>303</v>
      </c>
    </row>
    <row r="307" spans="1:31" ht="18.75" x14ac:dyDescent="0.3">
      <c r="B307" s="47" t="s">
        <v>532</v>
      </c>
      <c r="C307" s="94" t="s">
        <v>275</v>
      </c>
      <c r="D307" s="94" t="s">
        <v>534</v>
      </c>
      <c r="E307" s="48">
        <v>0</v>
      </c>
      <c r="F307" s="95"/>
      <c r="G307" s="9">
        <f t="shared" si="11"/>
        <v>252.28</v>
      </c>
      <c r="H307" s="9">
        <v>212</v>
      </c>
      <c r="I307" s="9">
        <f>H307*(1+VOLUMES!$R$335/100)</f>
        <v>212</v>
      </c>
      <c r="J307" s="52"/>
      <c r="K307" s="9">
        <v>10</v>
      </c>
      <c r="L307" t="str">
        <f t="shared" si="9"/>
        <v>Crater S16-8</v>
      </c>
      <c r="N307">
        <v>304</v>
      </c>
    </row>
    <row r="308" spans="1:31" ht="18.75" x14ac:dyDescent="0.3">
      <c r="B308" s="47" t="s">
        <v>533</v>
      </c>
      <c r="C308" s="94" t="s">
        <v>275</v>
      </c>
      <c r="D308" s="94" t="s">
        <v>276</v>
      </c>
      <c r="E308" s="48">
        <v>0</v>
      </c>
      <c r="F308" s="95"/>
      <c r="G308" s="9">
        <f t="shared" si="11"/>
        <v>278.45999999999998</v>
      </c>
      <c r="H308" s="9">
        <v>234</v>
      </c>
      <c r="I308" s="9">
        <f>H308*(1+VOLUMES!$R$335/100)</f>
        <v>234</v>
      </c>
      <c r="J308" s="52"/>
      <c r="K308" s="9">
        <v>10</v>
      </c>
      <c r="L308" t="str">
        <f t="shared" si="9"/>
        <v>Crater S16-8</v>
      </c>
      <c r="N308">
        <v>305</v>
      </c>
    </row>
    <row r="309" spans="1:31" ht="18.75" x14ac:dyDescent="0.3">
      <c r="B309" s="56" t="s">
        <v>132</v>
      </c>
      <c r="C309" s="57" t="s">
        <v>131</v>
      </c>
      <c r="D309" s="57"/>
      <c r="E309" s="57"/>
      <c r="F309" s="57"/>
      <c r="G309" s="58"/>
      <c r="H309" s="58"/>
      <c r="I309" s="59"/>
      <c r="J309" s="59"/>
      <c r="K309" s="59"/>
      <c r="L309" s="59"/>
      <c r="M309" s="59"/>
      <c r="N309" s="59"/>
      <c r="O309" s="2"/>
      <c r="P309" s="2"/>
      <c r="Q309" s="59"/>
      <c r="R309" s="60"/>
      <c r="S309" s="60"/>
      <c r="T309" s="60"/>
      <c r="U309" s="59"/>
      <c r="V309" s="2"/>
      <c r="W309" s="2"/>
      <c r="X309" s="9"/>
      <c r="Y309" s="9"/>
      <c r="Z309" s="2"/>
      <c r="AA309" s="2"/>
      <c r="AB309" s="9"/>
      <c r="AC309" t="str">
        <f t="shared" ref="AC309" si="12">PROPER(C309)</f>
        <v/>
      </c>
      <c r="AE309">
        <v>74</v>
      </c>
    </row>
    <row r="312" spans="1:31" x14ac:dyDescent="0.25">
      <c r="A312" t="s">
        <v>127</v>
      </c>
    </row>
    <row r="313" spans="1:31" x14ac:dyDescent="0.25">
      <c r="A313" t="s">
        <v>128</v>
      </c>
    </row>
  </sheetData>
  <sheetProtection selectLockedCells="1"/>
  <phoneticPr fontId="10" type="noConversion"/>
  <pageMargins left="0.75196850393700787" right="0.75196850393700787" top="1" bottom="1" header="0.5" footer="0.5"/>
  <pageSetup paperSize="9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VOLUMES</vt:lpstr>
      <vt:lpstr>Datenbank</vt:lpstr>
      <vt:lpstr>VOLUMES!Drucktitel</vt:lpstr>
    </vt:vector>
  </TitlesOfParts>
  <Company>T-Wall Equipment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System</dc:creator>
  <cp:lastModifiedBy>Bastian O</cp:lastModifiedBy>
  <cp:lastPrinted>2020-11-10T16:03:59Z</cp:lastPrinted>
  <dcterms:created xsi:type="dcterms:W3CDTF">2015-08-04T10:44:00Z</dcterms:created>
  <dcterms:modified xsi:type="dcterms:W3CDTF">2024-03-20T14:44:41Z</dcterms:modified>
</cp:coreProperties>
</file>